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(E)\Отчёты по питанию\2023-2024\меню\НОЯБРЬ\"/>
    </mc:Choice>
  </mc:AlternateContent>
  <bookViews>
    <workbookView xWindow="0" yWindow="0" windowWidth="23040" windowHeight="9192"/>
  </bookViews>
  <sheets>
    <sheet name="с 1 по 4" sheetId="17" r:id="rId1"/>
  </sheets>
  <definedNames>
    <definedName name="_xlnm._FilterDatabase" localSheetId="0" hidden="1">'с 1 по 4'!$A$1:$H$167</definedName>
    <definedName name="_xlnm.Print_Titles" localSheetId="0">'с 1 по 4'!$3:$7</definedName>
  </definedNames>
  <calcPr calcId="162913"/>
</workbook>
</file>

<file path=xl/calcChain.xml><?xml version="1.0" encoding="utf-8"?>
<calcChain xmlns="http://schemas.openxmlformats.org/spreadsheetml/2006/main">
  <c r="H22" i="17" l="1"/>
  <c r="D22" i="17"/>
  <c r="C22" i="17"/>
  <c r="G21" i="17"/>
  <c r="G22" i="17" s="1"/>
  <c r="F21" i="17"/>
  <c r="F22" i="17" s="1"/>
  <c r="E21" i="17"/>
  <c r="E22" i="17" s="1"/>
  <c r="H14" i="17"/>
  <c r="H23" i="17" s="1"/>
  <c r="D14" i="17"/>
  <c r="D23" i="17" s="1"/>
  <c r="C14" i="17"/>
  <c r="G13" i="17"/>
  <c r="G14" i="17"/>
  <c r="F13" i="17"/>
  <c r="F14" i="17" s="1"/>
  <c r="F23" i="17" s="1"/>
  <c r="E13" i="17"/>
  <c r="E14" i="17" s="1"/>
  <c r="E23" i="17" s="1"/>
  <c r="H38" i="17"/>
  <c r="C38" i="17"/>
  <c r="G37" i="17"/>
  <c r="G38" i="17"/>
  <c r="F37" i="17"/>
  <c r="E37" i="17"/>
  <c r="E38" i="17" s="1"/>
  <c r="F34" i="17"/>
  <c r="D34" i="17"/>
  <c r="D38" i="17" s="1"/>
  <c r="D31" i="17"/>
  <c r="C31" i="17"/>
  <c r="H30" i="17"/>
  <c r="H31" i="17"/>
  <c r="G30" i="17"/>
  <c r="G31" i="17" s="1"/>
  <c r="G39" i="17" s="1"/>
  <c r="F30" i="17"/>
  <c r="F31" i="17"/>
  <c r="E30" i="17"/>
  <c r="E31" i="17" s="1"/>
  <c r="F159" i="17"/>
  <c r="E159" i="17"/>
  <c r="F161" i="17"/>
  <c r="E161" i="17"/>
  <c r="H148" i="17"/>
  <c r="E145" i="17"/>
  <c r="E148" i="17"/>
  <c r="G145" i="17"/>
  <c r="G148" i="17" s="1"/>
  <c r="G149" i="17" s="1"/>
  <c r="F121" i="17"/>
  <c r="F155" i="17"/>
  <c r="G155" i="17"/>
  <c r="G156" i="17" s="1"/>
  <c r="H155" i="17"/>
  <c r="H156" i="17"/>
  <c r="E155" i="17"/>
  <c r="E156" i="17" s="1"/>
  <c r="G95" i="17"/>
  <c r="F95" i="17"/>
  <c r="E95" i="17"/>
  <c r="F144" i="17"/>
  <c r="F148" i="17" s="1"/>
  <c r="F81" i="17"/>
  <c r="G83" i="17"/>
  <c r="G68" i="17"/>
  <c r="F67" i="17"/>
  <c r="H100" i="17"/>
  <c r="H101" i="17"/>
  <c r="G48" i="17"/>
  <c r="F48" i="17"/>
  <c r="E48" i="17"/>
  <c r="E46" i="17"/>
  <c r="F46" i="17"/>
  <c r="F47" i="17" s="1"/>
  <c r="G46" i="17"/>
  <c r="G47" i="17" s="1"/>
  <c r="C47" i="17"/>
  <c r="D47" i="17"/>
  <c r="D55" i="17" s="1"/>
  <c r="H47" i="17"/>
  <c r="E53" i="17"/>
  <c r="E54" i="17"/>
  <c r="F53" i="17"/>
  <c r="F54" i="17" s="1"/>
  <c r="G53" i="17"/>
  <c r="G54" i="17"/>
  <c r="C54" i="17"/>
  <c r="D54" i="17"/>
  <c r="H54" i="17"/>
  <c r="D62" i="17"/>
  <c r="D63" i="17" s="1"/>
  <c r="E62" i="17"/>
  <c r="E63" i="17" s="1"/>
  <c r="E71" i="17" s="1"/>
  <c r="F62" i="17"/>
  <c r="F63" i="17" s="1"/>
  <c r="G62" i="17"/>
  <c r="G63" i="17"/>
  <c r="C63" i="17"/>
  <c r="H63" i="17"/>
  <c r="D67" i="17"/>
  <c r="D70" i="17"/>
  <c r="E69" i="17"/>
  <c r="E70" i="17"/>
  <c r="F69" i="17"/>
  <c r="F70" i="17" s="1"/>
  <c r="G69" i="17"/>
  <c r="C70" i="17"/>
  <c r="H70" i="17"/>
  <c r="E77" i="17"/>
  <c r="E78" i="17"/>
  <c r="E87" i="17" s="1"/>
  <c r="F77" i="17"/>
  <c r="F78" i="17"/>
  <c r="G77" i="17"/>
  <c r="G78" i="17"/>
  <c r="C78" i="17"/>
  <c r="D78" i="17"/>
  <c r="H78" i="17"/>
  <c r="H87" i="17" s="1"/>
  <c r="D86" i="17"/>
  <c r="E85" i="17"/>
  <c r="E86" i="17"/>
  <c r="F85" i="17"/>
  <c r="F100" i="17" s="1"/>
  <c r="G85" i="17"/>
  <c r="G100" i="17" s="1"/>
  <c r="G101" i="17" s="1"/>
  <c r="G102" i="17" s="1"/>
  <c r="C86" i="17"/>
  <c r="H86" i="17"/>
  <c r="E93" i="17"/>
  <c r="E94" i="17"/>
  <c r="F93" i="17"/>
  <c r="F94" i="17"/>
  <c r="G93" i="17"/>
  <c r="G94" i="17"/>
  <c r="H94" i="17"/>
  <c r="H102" i="17" s="1"/>
  <c r="C94" i="17"/>
  <c r="D94" i="17"/>
  <c r="D97" i="17"/>
  <c r="D101" i="17" s="1"/>
  <c r="F97" i="17"/>
  <c r="D100" i="17"/>
  <c r="C101" i="17"/>
  <c r="E106" i="17"/>
  <c r="E110" i="17" s="1"/>
  <c r="E118" i="17" s="1"/>
  <c r="F106" i="17"/>
  <c r="F110" i="17"/>
  <c r="G106" i="17"/>
  <c r="G110" i="17" s="1"/>
  <c r="G118" i="17" s="1"/>
  <c r="H110" i="17"/>
  <c r="C110" i="17"/>
  <c r="D110" i="17"/>
  <c r="E116" i="17"/>
  <c r="E117" i="17" s="1"/>
  <c r="F116" i="17"/>
  <c r="F117" i="17"/>
  <c r="G116" i="17"/>
  <c r="H117" i="17"/>
  <c r="C117" i="17"/>
  <c r="D117" i="17"/>
  <c r="G117" i="17"/>
  <c r="E124" i="17"/>
  <c r="E125" i="17" s="1"/>
  <c r="F124" i="17"/>
  <c r="F125" i="17"/>
  <c r="G124" i="17"/>
  <c r="G125" i="17" s="1"/>
  <c r="G134" i="17" s="1"/>
  <c r="H125" i="17"/>
  <c r="C125" i="17"/>
  <c r="D125" i="17"/>
  <c r="D131" i="17"/>
  <c r="D133" i="17" s="1"/>
  <c r="E132" i="17"/>
  <c r="E133" i="17"/>
  <c r="F132" i="17"/>
  <c r="F133" i="17" s="1"/>
  <c r="G132" i="17"/>
  <c r="G133" i="17"/>
  <c r="C133" i="17"/>
  <c r="H133" i="17"/>
  <c r="D138" i="17"/>
  <c r="D139" i="17"/>
  <c r="D141" i="17" s="1"/>
  <c r="D149" i="17" s="1"/>
  <c r="C141" i="17"/>
  <c r="E141" i="17"/>
  <c r="E149" i="17" s="1"/>
  <c r="F141" i="17"/>
  <c r="F149" i="17" s="1"/>
  <c r="G141" i="17"/>
  <c r="H141" i="17"/>
  <c r="H149" i="17" s="1"/>
  <c r="D148" i="17"/>
  <c r="C148" i="17"/>
  <c r="C156" i="17"/>
  <c r="D156" i="17"/>
  <c r="F156" i="17"/>
  <c r="E163" i="17"/>
  <c r="F163" i="17"/>
  <c r="G163" i="17"/>
  <c r="G164" i="17" s="1"/>
  <c r="C164" i="17"/>
  <c r="D164" i="17"/>
  <c r="D165" i="17" s="1"/>
  <c r="H164" i="17"/>
  <c r="E47" i="17"/>
  <c r="E100" i="17"/>
  <c r="E101" i="17" s="1"/>
  <c r="D118" i="17"/>
  <c r="F118" i="17"/>
  <c r="H71" i="17"/>
  <c r="H134" i="17"/>
  <c r="D87" i="17"/>
  <c r="H165" i="17"/>
  <c r="E55" i="17"/>
  <c r="H118" i="17"/>
  <c r="F134" i="17" l="1"/>
  <c r="D134" i="17"/>
  <c r="D71" i="17"/>
  <c r="G55" i="17"/>
  <c r="G86" i="17"/>
  <c r="F38" i="17"/>
  <c r="F39" i="17" s="1"/>
  <c r="F55" i="17"/>
  <c r="H39" i="17"/>
  <c r="D102" i="17"/>
  <c r="F71" i="17"/>
  <c r="H55" i="17"/>
  <c r="E164" i="17"/>
  <c r="E165" i="17" s="1"/>
  <c r="G87" i="17"/>
  <c r="G70" i="17"/>
  <c r="G71" i="17" s="1"/>
  <c r="E39" i="17"/>
  <c r="G165" i="17"/>
  <c r="E134" i="17"/>
  <c r="F164" i="17"/>
  <c r="F165" i="17" s="1"/>
  <c r="E102" i="17"/>
  <c r="F102" i="17"/>
  <c r="G23" i="17"/>
  <c r="F101" i="17"/>
  <c r="D39" i="17"/>
  <c r="F86" i="17"/>
  <c r="F87" i="17" s="1"/>
  <c r="E166" i="17" l="1"/>
  <c r="E167" i="17" s="1"/>
  <c r="G166" i="17"/>
  <c r="G167" i="17" s="1"/>
  <c r="F166" i="17"/>
  <c r="F167" i="17" s="1"/>
  <c r="H166" i="17"/>
  <c r="H167" i="17" s="1"/>
</calcChain>
</file>

<file path=xl/sharedStrings.xml><?xml version="1.0" encoding="utf-8"?>
<sst xmlns="http://schemas.openxmlformats.org/spreadsheetml/2006/main" count="205" uniqueCount="83">
  <si>
    <t>Хлеб пшеничный</t>
  </si>
  <si>
    <t>Напиток из шиповника</t>
  </si>
  <si>
    <t>Б</t>
  </si>
  <si>
    <t>Ж</t>
  </si>
  <si>
    <t>У</t>
  </si>
  <si>
    <t>Хлеб ржаной</t>
  </si>
  <si>
    <t>Масса порции          (г)</t>
  </si>
  <si>
    <t>Пищевые вещества (г )</t>
  </si>
  <si>
    <t>Энергетическая ценность (ккал)</t>
  </si>
  <si>
    <t>Итого за день</t>
  </si>
  <si>
    <t>Завтрак</t>
  </si>
  <si>
    <t xml:space="preserve">Обед </t>
  </si>
  <si>
    <t xml:space="preserve">Завтрак </t>
  </si>
  <si>
    <t xml:space="preserve">   Наименование бдюда</t>
  </si>
  <si>
    <t>№ рецептур</t>
  </si>
  <si>
    <t>неделя: 1               день1: понедельник</t>
  </si>
  <si>
    <t>неделя: 1               день2: вторник</t>
  </si>
  <si>
    <t>неделя: 1               день3: среда</t>
  </si>
  <si>
    <t>неделя: 1               день4: четверг</t>
  </si>
  <si>
    <t>неделя: 1               день5: пятница</t>
  </si>
  <si>
    <t>Рожки отварные</t>
  </si>
  <si>
    <t>Каша гречневая рассыпчатая</t>
  </si>
  <si>
    <t>Итого</t>
  </si>
  <si>
    <t>Сыр порционно</t>
  </si>
  <si>
    <t>Овощи порционно</t>
  </si>
  <si>
    <t>Рис отварной</t>
  </si>
  <si>
    <t>Какао на молоке</t>
  </si>
  <si>
    <t>Омлет натуральный</t>
  </si>
  <si>
    <t>Кондитерское изделия</t>
  </si>
  <si>
    <t>Напиток лимонный с чаем</t>
  </si>
  <si>
    <t>Каша молочная гречневая с маслом сливочным</t>
  </si>
  <si>
    <t>Картофельное пюре</t>
  </si>
  <si>
    <t>Масло сливочное</t>
  </si>
  <si>
    <t xml:space="preserve">Компот плодово-ягодный </t>
  </si>
  <si>
    <t>Пельмени с соусом</t>
  </si>
  <si>
    <t>Компот из с/м ягод</t>
  </si>
  <si>
    <t>Чай с сахаром</t>
  </si>
  <si>
    <t>Цена</t>
  </si>
  <si>
    <t>Манты с соусом</t>
  </si>
  <si>
    <t xml:space="preserve">Щи из св.капусты с картофелем </t>
  </si>
  <si>
    <t>Напиток из сока плодово-ягодного</t>
  </si>
  <si>
    <t>Компот из сухофруктов</t>
  </si>
  <si>
    <t>Рассольник "Ленинградский"</t>
  </si>
  <si>
    <t>Котлета мясная  с соусом</t>
  </si>
  <si>
    <t xml:space="preserve">Фрукт </t>
  </si>
  <si>
    <t>Суп  лапша куриная</t>
  </si>
  <si>
    <t>Каша молочная с маслом сливочным (рис)</t>
  </si>
  <si>
    <t>Кофейный напиток на молоке</t>
  </si>
  <si>
    <t>Фрукт</t>
  </si>
  <si>
    <t>Макароны отварные</t>
  </si>
  <si>
    <t>Тефтели  с соусом 60/30</t>
  </si>
  <si>
    <t>пр</t>
  </si>
  <si>
    <t>Суп картофельный с бобовыми и гренками</t>
  </si>
  <si>
    <t>1.5</t>
  </si>
  <si>
    <t>1.6</t>
  </si>
  <si>
    <t>183</t>
  </si>
  <si>
    <t>1.3</t>
  </si>
  <si>
    <t>1.4</t>
  </si>
  <si>
    <t>7.10</t>
  </si>
  <si>
    <t>Каша молочная пшенная с м/сл 200/5</t>
  </si>
  <si>
    <t>Сырники со сгущеным молоком  (100/10)</t>
  </si>
  <si>
    <t>Гуляш из мяса птицы 45/45</t>
  </si>
  <si>
    <t xml:space="preserve">Борщ с капустой , картофелем </t>
  </si>
  <si>
    <t>Щи из св.капусты с картофелем</t>
  </si>
  <si>
    <t>Фрикадельки мясные "деревенские" в соусе  60/30</t>
  </si>
  <si>
    <t xml:space="preserve">Котлеты куриные в соусе </t>
  </si>
  <si>
    <t>Бутерброд с сыром 20/30</t>
  </si>
  <si>
    <t>3</t>
  </si>
  <si>
    <t>286</t>
  </si>
  <si>
    <t>Плюшка новомосковская</t>
  </si>
  <si>
    <t>Булочка сдобная</t>
  </si>
  <si>
    <t>Тефтели  с соусом 60/40</t>
  </si>
  <si>
    <t>Итого за  10 дней:</t>
  </si>
  <si>
    <t xml:space="preserve">         Итого в среднем за день :</t>
  </si>
  <si>
    <t>Меню приготавливаемых блюд  для детей в лагере дневного пребывания</t>
  </si>
  <si>
    <t>неделя: 1               день6: понедельник</t>
  </si>
  <si>
    <t>неделя: 2               день7: вторник</t>
  </si>
  <si>
    <t>неделя: 2               день8: среда</t>
  </si>
  <si>
    <t>неделя: 2               день9: четверг</t>
  </si>
  <si>
    <t>неделя: 2               день 10: пятница</t>
  </si>
  <si>
    <t>Блинчики со сгущ.молоком 180/20</t>
  </si>
  <si>
    <t>Жаркое по- домашнему с мясом птицы</t>
  </si>
  <si>
    <t>Рагу из овощей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</si>
</sst>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/>
    <xf numFmtId="4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0" fontId="8" fillId="0" borderId="0" xfId="0" applyFont="1" applyFill="1"/>
    <xf numFmtId="0" fontId="9" fillId="0" borderId="0" xfId="0" applyFont="1" applyFill="1"/>
    <xf numFmtId="0" fontId="7" fillId="0" borderId="1" xfId="0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vertical="top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/>
    <xf numFmtId="0" fontId="3" fillId="0" borderId="0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/>
    <xf numFmtId="0" fontId="3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3" xfId="0" applyNumberFormat="1" applyFont="1" applyFill="1" applyBorder="1" applyAlignment="1">
      <alignment vertical="center" wrapText="1"/>
    </xf>
    <xf numFmtId="2" fontId="4" fillId="0" borderId="7" xfId="0" applyNumberFormat="1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" fontId="2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/>
    <xf numFmtId="164" fontId="6" fillId="0" borderId="1" xfId="0" applyNumberFormat="1" applyFont="1" applyFill="1" applyBorder="1" applyAlignment="1"/>
    <xf numFmtId="1" fontId="3" fillId="0" borderId="1" xfId="0" applyNumberFormat="1" applyFont="1" applyFill="1" applyBorder="1" applyAlignment="1">
      <alignment vertical="center" wrapText="1"/>
    </xf>
    <xf numFmtId="4" fontId="3" fillId="0" borderId="3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abSelected="1" workbookViewId="0">
      <pane xSplit="2" ySplit="8" topLeftCell="C9" activePane="bottomRight" state="frozen"/>
      <selection activeCell="N137" sqref="N137"/>
      <selection pane="topRight" activeCell="N137" sqref="N137"/>
      <selection pane="bottomLeft" activeCell="N137" sqref="N137"/>
      <selection pane="bottomRight" activeCell="K9" sqref="K9"/>
    </sheetView>
  </sheetViews>
  <sheetFormatPr defaultColWidth="9.109375" defaultRowHeight="15" x14ac:dyDescent="0.25"/>
  <cols>
    <col min="1" max="1" width="10" style="45" customWidth="1"/>
    <col min="2" max="2" width="57" style="11" customWidth="1"/>
    <col min="3" max="3" width="9.5546875" style="57" customWidth="1"/>
    <col min="4" max="4" width="9.5546875" style="42" customWidth="1"/>
    <col min="5" max="5" width="9.6640625" style="11" customWidth="1"/>
    <col min="6" max="7" width="10.6640625" style="11" customWidth="1"/>
    <col min="8" max="8" width="11.88671875" style="11" customWidth="1"/>
    <col min="9" max="16384" width="9.109375" style="11"/>
  </cols>
  <sheetData>
    <row r="1" spans="1:8" ht="15" customHeight="1" x14ac:dyDescent="0.25">
      <c r="B1" s="80" t="s">
        <v>74</v>
      </c>
      <c r="C1" s="80"/>
      <c r="D1" s="80"/>
      <c r="E1" s="80"/>
      <c r="F1" s="80"/>
      <c r="G1" s="80"/>
      <c r="H1" s="44"/>
    </row>
    <row r="2" spans="1:8" x14ac:dyDescent="0.25">
      <c r="B2" s="81"/>
      <c r="C2" s="81"/>
      <c r="D2" s="81"/>
      <c r="E2" s="81"/>
      <c r="F2" s="81"/>
      <c r="G2" s="81"/>
    </row>
    <row r="3" spans="1:8" ht="15.75" customHeight="1" x14ac:dyDescent="0.25">
      <c r="A3" s="82" t="s">
        <v>14</v>
      </c>
      <c r="B3" s="85" t="s">
        <v>13</v>
      </c>
      <c r="C3" s="88" t="s">
        <v>6</v>
      </c>
      <c r="D3" s="91" t="s">
        <v>37</v>
      </c>
      <c r="E3" s="98" t="s">
        <v>7</v>
      </c>
      <c r="F3" s="98"/>
      <c r="G3" s="99"/>
      <c r="H3" s="92" t="s">
        <v>8</v>
      </c>
    </row>
    <row r="4" spans="1:8" ht="15.75" customHeight="1" x14ac:dyDescent="0.25">
      <c r="A4" s="83"/>
      <c r="B4" s="86"/>
      <c r="C4" s="89"/>
      <c r="D4" s="91"/>
      <c r="E4" s="100"/>
      <c r="F4" s="100"/>
      <c r="G4" s="101"/>
      <c r="H4" s="93"/>
    </row>
    <row r="5" spans="1:8" ht="15" customHeight="1" x14ac:dyDescent="0.25">
      <c r="A5" s="83"/>
      <c r="B5" s="86"/>
      <c r="C5" s="89"/>
      <c r="D5" s="91"/>
      <c r="E5" s="102" t="s">
        <v>2</v>
      </c>
      <c r="F5" s="85" t="s">
        <v>3</v>
      </c>
      <c r="G5" s="85" t="s">
        <v>4</v>
      </c>
      <c r="H5" s="93"/>
    </row>
    <row r="6" spans="1:8" ht="15" customHeight="1" x14ac:dyDescent="0.25">
      <c r="A6" s="83"/>
      <c r="B6" s="86"/>
      <c r="C6" s="89"/>
      <c r="D6" s="91"/>
      <c r="E6" s="103"/>
      <c r="F6" s="86"/>
      <c r="G6" s="86"/>
      <c r="H6" s="93"/>
    </row>
    <row r="7" spans="1:8" ht="33" customHeight="1" x14ac:dyDescent="0.25">
      <c r="A7" s="84"/>
      <c r="B7" s="87"/>
      <c r="C7" s="90"/>
      <c r="D7" s="91"/>
      <c r="E7" s="104"/>
      <c r="F7" s="87"/>
      <c r="G7" s="87"/>
      <c r="H7" s="94"/>
    </row>
    <row r="8" spans="1:8" ht="18.75" customHeight="1" x14ac:dyDescent="0.25">
      <c r="A8" s="95" t="s">
        <v>15</v>
      </c>
      <c r="B8" s="96"/>
      <c r="C8" s="36"/>
      <c r="D8" s="35"/>
      <c r="E8" s="35"/>
      <c r="F8" s="35"/>
      <c r="G8" s="35"/>
      <c r="H8" s="35"/>
    </row>
    <row r="9" spans="1:8" ht="18" customHeight="1" x14ac:dyDescent="0.25">
      <c r="A9" s="95" t="s">
        <v>10</v>
      </c>
      <c r="B9" s="96"/>
      <c r="C9" s="36"/>
      <c r="D9" s="41"/>
      <c r="E9" s="12"/>
      <c r="F9" s="12"/>
      <c r="G9" s="12"/>
      <c r="H9" s="12"/>
    </row>
    <row r="10" spans="1:8" ht="18" customHeight="1" x14ac:dyDescent="0.3">
      <c r="A10" s="47">
        <v>258</v>
      </c>
      <c r="B10" s="4" t="s">
        <v>80</v>
      </c>
      <c r="C10" s="53">
        <v>200</v>
      </c>
      <c r="D10" s="43">
        <v>49.69</v>
      </c>
      <c r="E10" s="17">
        <v>11.75</v>
      </c>
      <c r="F10" s="17">
        <v>15.3</v>
      </c>
      <c r="G10" s="17">
        <v>36.799999999999997</v>
      </c>
      <c r="H10" s="17">
        <v>331.9</v>
      </c>
    </row>
    <row r="11" spans="1:8" ht="18" customHeight="1" x14ac:dyDescent="0.3">
      <c r="A11" s="47">
        <v>300</v>
      </c>
      <c r="B11" s="26" t="s">
        <v>36</v>
      </c>
      <c r="C11" s="53">
        <v>200</v>
      </c>
      <c r="D11" s="21">
        <v>3.96</v>
      </c>
      <c r="E11" s="4">
        <v>0.1</v>
      </c>
      <c r="F11" s="4">
        <v>0</v>
      </c>
      <c r="G11" s="4">
        <v>15.2</v>
      </c>
      <c r="H11" s="4">
        <v>61</v>
      </c>
    </row>
    <row r="12" spans="1:8" ht="18" customHeight="1" x14ac:dyDescent="0.3">
      <c r="A12" s="47" t="s">
        <v>51</v>
      </c>
      <c r="B12" s="14" t="s">
        <v>48</v>
      </c>
      <c r="C12" s="53">
        <v>100</v>
      </c>
      <c r="D12" s="43">
        <v>18</v>
      </c>
      <c r="E12" s="4">
        <v>1.2150000000000003</v>
      </c>
      <c r="F12" s="4">
        <v>0.27</v>
      </c>
      <c r="G12" s="4">
        <v>1.095</v>
      </c>
      <c r="H12" s="4">
        <v>11.67</v>
      </c>
    </row>
    <row r="13" spans="1:8" ht="18" customHeight="1" x14ac:dyDescent="0.3">
      <c r="A13" s="50" t="s">
        <v>53</v>
      </c>
      <c r="B13" s="4" t="s">
        <v>0</v>
      </c>
      <c r="C13" s="53">
        <v>30</v>
      </c>
      <c r="D13" s="43">
        <v>2.2999999999999998</v>
      </c>
      <c r="E13" s="4">
        <f>7.9/100*30</f>
        <v>2.37</v>
      </c>
      <c r="F13" s="4">
        <f>1/100*30</f>
        <v>0.3</v>
      </c>
      <c r="G13" s="4">
        <f>48.3/100*30</f>
        <v>14.49</v>
      </c>
      <c r="H13" s="4">
        <v>70.14</v>
      </c>
    </row>
    <row r="14" spans="1:8" s="7" customFormat="1" ht="18" customHeight="1" x14ac:dyDescent="0.3">
      <c r="A14" s="49"/>
      <c r="B14" s="9" t="s">
        <v>22</v>
      </c>
      <c r="C14" s="52">
        <f t="shared" ref="C14:H14" si="0">SUM(C10:C13)</f>
        <v>530</v>
      </c>
      <c r="D14" s="37">
        <f t="shared" si="0"/>
        <v>73.95</v>
      </c>
      <c r="E14" s="5">
        <f t="shared" si="0"/>
        <v>15.434999999999999</v>
      </c>
      <c r="F14" s="5">
        <f t="shared" si="0"/>
        <v>15.870000000000001</v>
      </c>
      <c r="G14" s="5">
        <f t="shared" si="0"/>
        <v>67.584999999999994</v>
      </c>
      <c r="H14" s="5">
        <f t="shared" si="0"/>
        <v>474.71</v>
      </c>
    </row>
    <row r="15" spans="1:8" ht="18" customHeight="1" x14ac:dyDescent="0.25">
      <c r="A15" s="95" t="s">
        <v>11</v>
      </c>
      <c r="B15" s="96"/>
      <c r="C15" s="56"/>
      <c r="D15" s="38"/>
      <c r="E15" s="18"/>
      <c r="F15" s="18"/>
      <c r="G15" s="18"/>
      <c r="H15" s="18"/>
    </row>
    <row r="16" spans="1:8" ht="18" customHeight="1" x14ac:dyDescent="0.3">
      <c r="A16" s="47">
        <v>56</v>
      </c>
      <c r="B16" s="20" t="s">
        <v>42</v>
      </c>
      <c r="C16" s="58">
        <v>200</v>
      </c>
      <c r="D16" s="21">
        <v>15.11</v>
      </c>
      <c r="E16" s="27">
        <v>2.4</v>
      </c>
      <c r="F16" s="27">
        <v>5</v>
      </c>
      <c r="G16" s="27">
        <v>15.7</v>
      </c>
      <c r="H16" s="27">
        <v>123</v>
      </c>
    </row>
    <row r="17" spans="1:8" ht="18" customHeight="1" x14ac:dyDescent="0.3">
      <c r="A17" s="47">
        <v>99</v>
      </c>
      <c r="B17" s="26" t="s">
        <v>43</v>
      </c>
      <c r="C17" s="59">
        <v>90</v>
      </c>
      <c r="D17" s="43">
        <v>39.29</v>
      </c>
      <c r="E17" s="14">
        <v>8</v>
      </c>
      <c r="F17" s="14">
        <v>8.1999999999999993</v>
      </c>
      <c r="G17" s="14">
        <v>10.6</v>
      </c>
      <c r="H17" s="15">
        <v>151</v>
      </c>
    </row>
    <row r="18" spans="1:8" ht="18" customHeight="1" x14ac:dyDescent="0.3">
      <c r="A18" s="50" t="s">
        <v>55</v>
      </c>
      <c r="B18" s="1" t="s">
        <v>21</v>
      </c>
      <c r="C18" s="59">
        <v>150</v>
      </c>
      <c r="D18" s="43">
        <v>10.65</v>
      </c>
      <c r="E18" s="14">
        <v>10.6</v>
      </c>
      <c r="F18" s="14">
        <v>6.8</v>
      </c>
      <c r="G18" s="14">
        <v>10.3</v>
      </c>
      <c r="H18" s="15">
        <v>144.80000000000001</v>
      </c>
    </row>
    <row r="19" spans="1:8" ht="18" customHeight="1" x14ac:dyDescent="0.3">
      <c r="A19" s="47">
        <v>310</v>
      </c>
      <c r="B19" s="4" t="s">
        <v>41</v>
      </c>
      <c r="C19" s="58">
        <v>200</v>
      </c>
      <c r="D19" s="21">
        <v>10.86</v>
      </c>
      <c r="E19" s="22">
        <v>0.5</v>
      </c>
      <c r="F19" s="22">
        <v>0.1</v>
      </c>
      <c r="G19" s="22">
        <v>23.9</v>
      </c>
      <c r="H19" s="22">
        <v>98.5</v>
      </c>
    </row>
    <row r="20" spans="1:8" ht="18" customHeight="1" x14ac:dyDescent="0.3">
      <c r="A20" s="50" t="s">
        <v>68</v>
      </c>
      <c r="B20" s="26" t="s">
        <v>69</v>
      </c>
      <c r="C20" s="58">
        <v>75</v>
      </c>
      <c r="D20" s="40">
        <v>7.89</v>
      </c>
      <c r="E20" s="69">
        <v>5.8</v>
      </c>
      <c r="F20" s="69">
        <v>2.8</v>
      </c>
      <c r="G20" s="69">
        <v>27</v>
      </c>
      <c r="H20" s="69">
        <v>156.4</v>
      </c>
    </row>
    <row r="21" spans="1:8" s="8" customFormat="1" ht="18" customHeight="1" x14ac:dyDescent="0.3">
      <c r="A21" s="50" t="s">
        <v>54</v>
      </c>
      <c r="B21" s="4" t="s">
        <v>5</v>
      </c>
      <c r="C21" s="53">
        <v>30</v>
      </c>
      <c r="D21" s="43">
        <v>2.2999999999999998</v>
      </c>
      <c r="E21" s="2">
        <f>6.6/100*30</f>
        <v>1.98</v>
      </c>
      <c r="F21" s="54">
        <f>1.2/100*30</f>
        <v>0.36</v>
      </c>
      <c r="G21" s="2">
        <f>33.4/100*30</f>
        <v>10.02</v>
      </c>
      <c r="H21" s="2">
        <v>51.24</v>
      </c>
    </row>
    <row r="22" spans="1:8" s="8" customFormat="1" ht="18" customHeight="1" x14ac:dyDescent="0.3">
      <c r="A22" s="49"/>
      <c r="B22" s="9" t="s">
        <v>22</v>
      </c>
      <c r="C22" s="52">
        <f t="shared" ref="C22:H22" si="1">SUM(C16:C21)</f>
        <v>745</v>
      </c>
      <c r="D22" s="37">
        <f t="shared" si="1"/>
        <v>86.1</v>
      </c>
      <c r="E22" s="5">
        <f t="shared" si="1"/>
        <v>29.28</v>
      </c>
      <c r="F22" s="5">
        <f t="shared" si="1"/>
        <v>23.26</v>
      </c>
      <c r="G22" s="5">
        <f t="shared" si="1"/>
        <v>97.52</v>
      </c>
      <c r="H22" s="5">
        <f t="shared" si="1"/>
        <v>724.93999999999994</v>
      </c>
    </row>
    <row r="23" spans="1:8" ht="18" customHeight="1" x14ac:dyDescent="0.3">
      <c r="A23" s="49"/>
      <c r="B23" s="3" t="s">
        <v>9</v>
      </c>
      <c r="C23" s="52"/>
      <c r="D23" s="71">
        <f>D14+D22</f>
        <v>160.05000000000001</v>
      </c>
      <c r="E23" s="6">
        <f>E14+E22</f>
        <v>44.715000000000003</v>
      </c>
      <c r="F23" s="6">
        <f>F14+F22</f>
        <v>39.130000000000003</v>
      </c>
      <c r="G23" s="6">
        <f>G14+G22</f>
        <v>165.10499999999999</v>
      </c>
      <c r="H23" s="6">
        <f>H14+H22</f>
        <v>1199.6499999999999</v>
      </c>
    </row>
    <row r="24" spans="1:8" ht="18" customHeight="1" x14ac:dyDescent="0.3">
      <c r="A24" s="76"/>
      <c r="B24" s="23"/>
      <c r="C24" s="77"/>
      <c r="D24" s="78"/>
      <c r="E24" s="79"/>
      <c r="F24" s="79"/>
      <c r="G24" s="79"/>
      <c r="H24" s="79"/>
    </row>
    <row r="25" spans="1:8" ht="18" customHeight="1" x14ac:dyDescent="0.25">
      <c r="A25" s="97" t="s">
        <v>16</v>
      </c>
      <c r="B25" s="98"/>
      <c r="C25" s="55"/>
      <c r="D25" s="23"/>
      <c r="E25" s="23"/>
      <c r="F25" s="23"/>
      <c r="G25" s="23"/>
      <c r="H25" s="23"/>
    </row>
    <row r="26" spans="1:8" ht="18" customHeight="1" x14ac:dyDescent="0.25">
      <c r="A26" s="107" t="s">
        <v>10</v>
      </c>
      <c r="B26" s="100"/>
      <c r="C26" s="46"/>
      <c r="D26" s="39"/>
      <c r="E26" s="24"/>
      <c r="F26" s="72"/>
      <c r="G26" s="24"/>
      <c r="H26" s="24"/>
    </row>
    <row r="27" spans="1:8" ht="18" customHeight="1" x14ac:dyDescent="0.3">
      <c r="A27" s="47">
        <v>208</v>
      </c>
      <c r="B27" s="4" t="s">
        <v>59</v>
      </c>
      <c r="C27" s="53">
        <v>205</v>
      </c>
      <c r="D27" s="43">
        <v>24.95</v>
      </c>
      <c r="E27" s="17">
        <v>8.2716049382716061</v>
      </c>
      <c r="F27" s="17">
        <v>12.744938271604934</v>
      </c>
      <c r="G27" s="17">
        <v>40.246913580246911</v>
      </c>
      <c r="H27" s="17">
        <v>308.77777777777777</v>
      </c>
    </row>
    <row r="28" spans="1:8" ht="18" customHeight="1" x14ac:dyDescent="0.3">
      <c r="A28" s="47">
        <v>300</v>
      </c>
      <c r="B28" s="26" t="s">
        <v>36</v>
      </c>
      <c r="C28" s="58">
        <v>200</v>
      </c>
      <c r="D28" s="21">
        <v>3.96</v>
      </c>
      <c r="E28" s="4">
        <v>0.1</v>
      </c>
      <c r="F28" s="4">
        <v>0</v>
      </c>
      <c r="G28" s="4">
        <v>15.2</v>
      </c>
      <c r="H28" s="4">
        <v>61</v>
      </c>
    </row>
    <row r="29" spans="1:8" s="8" customFormat="1" ht="18" customHeight="1" x14ac:dyDescent="0.3">
      <c r="A29" s="47" t="s">
        <v>51</v>
      </c>
      <c r="B29" s="14" t="s">
        <v>48</v>
      </c>
      <c r="C29" s="59">
        <v>70</v>
      </c>
      <c r="D29" s="43">
        <v>12.6</v>
      </c>
      <c r="E29" s="19">
        <v>0.85050000000000014</v>
      </c>
      <c r="F29" s="19">
        <v>0.189</v>
      </c>
      <c r="G29" s="19">
        <v>0.76649999999999996</v>
      </c>
      <c r="H29" s="19">
        <v>8.1690000000000005</v>
      </c>
    </row>
    <row r="30" spans="1:8" ht="18" customHeight="1" x14ac:dyDescent="0.3">
      <c r="A30" s="50" t="s">
        <v>67</v>
      </c>
      <c r="B30" s="4" t="s">
        <v>66</v>
      </c>
      <c r="C30" s="53">
        <v>50</v>
      </c>
      <c r="D30" s="43">
        <v>23.05</v>
      </c>
      <c r="E30" s="4">
        <f>7.9/100*30</f>
        <v>2.37</v>
      </c>
      <c r="F30" s="4">
        <f>1/100*30</f>
        <v>0.3</v>
      </c>
      <c r="G30" s="4">
        <f>48.3/100*30</f>
        <v>14.49</v>
      </c>
      <c r="H30" s="4">
        <f>246/100*30</f>
        <v>73.8</v>
      </c>
    </row>
    <row r="31" spans="1:8" ht="18" customHeight="1" x14ac:dyDescent="0.3">
      <c r="A31" s="48"/>
      <c r="B31" s="9" t="s">
        <v>22</v>
      </c>
      <c r="C31" s="52">
        <f t="shared" ref="C31:H31" si="2">SUM(C27:C30)</f>
        <v>525</v>
      </c>
      <c r="D31" s="37">
        <f t="shared" si="2"/>
        <v>64.56</v>
      </c>
      <c r="E31" s="6">
        <f t="shared" si="2"/>
        <v>11.592104938271607</v>
      </c>
      <c r="F31" s="6">
        <f t="shared" si="2"/>
        <v>13.233938271604934</v>
      </c>
      <c r="G31" s="6">
        <f t="shared" si="2"/>
        <v>70.703413580246917</v>
      </c>
      <c r="H31" s="6">
        <f t="shared" si="2"/>
        <v>451.74677777777777</v>
      </c>
    </row>
    <row r="32" spans="1:8" ht="18" customHeight="1" x14ac:dyDescent="0.25">
      <c r="A32" s="95" t="s">
        <v>11</v>
      </c>
      <c r="B32" s="96"/>
      <c r="C32" s="56"/>
      <c r="D32" s="38"/>
      <c r="E32" s="18"/>
      <c r="F32" s="18"/>
      <c r="G32" s="18"/>
      <c r="H32" s="18"/>
    </row>
    <row r="33" spans="1:8" ht="18" customHeight="1" x14ac:dyDescent="0.3">
      <c r="A33" s="47">
        <v>55</v>
      </c>
      <c r="B33" s="14" t="s">
        <v>39</v>
      </c>
      <c r="C33" s="59">
        <v>250</v>
      </c>
      <c r="D33" s="43">
        <v>18.07</v>
      </c>
      <c r="E33" s="19">
        <v>8.25</v>
      </c>
      <c r="F33" s="19">
        <v>9.6999999999999993</v>
      </c>
      <c r="G33" s="19">
        <v>31.8</v>
      </c>
      <c r="H33" s="19">
        <v>247.5</v>
      </c>
    </row>
    <row r="34" spans="1:8" ht="18" customHeight="1" x14ac:dyDescent="0.3">
      <c r="A34" s="47">
        <v>136</v>
      </c>
      <c r="B34" s="26" t="s">
        <v>65</v>
      </c>
      <c r="C34" s="59">
        <v>100</v>
      </c>
      <c r="D34" s="43">
        <f>40.14+0.42</f>
        <v>40.56</v>
      </c>
      <c r="E34" s="21">
        <v>8.5</v>
      </c>
      <c r="F34" s="21">
        <f>19.3-12</f>
        <v>7.3000000000000007</v>
      </c>
      <c r="G34" s="21">
        <v>8.9</v>
      </c>
      <c r="H34" s="21">
        <v>135.30000000000001</v>
      </c>
    </row>
    <row r="35" spans="1:8" ht="18" customHeight="1" x14ac:dyDescent="0.3">
      <c r="A35" s="47">
        <v>146</v>
      </c>
      <c r="B35" s="26" t="s">
        <v>31</v>
      </c>
      <c r="C35" s="53">
        <v>150</v>
      </c>
      <c r="D35" s="43">
        <v>22.43</v>
      </c>
      <c r="E35" s="22">
        <v>4.0999999999999996</v>
      </c>
      <c r="F35" s="22">
        <v>6.3</v>
      </c>
      <c r="G35" s="22">
        <v>26.7</v>
      </c>
      <c r="H35" s="22">
        <v>187</v>
      </c>
    </row>
    <row r="36" spans="1:8" ht="18" customHeight="1" x14ac:dyDescent="0.3">
      <c r="A36" s="47">
        <v>320</v>
      </c>
      <c r="B36" s="14" t="s">
        <v>40</v>
      </c>
      <c r="C36" s="59">
        <v>200</v>
      </c>
      <c r="D36" s="43">
        <v>12.08</v>
      </c>
      <c r="E36" s="14">
        <v>0.99</v>
      </c>
      <c r="F36" s="14"/>
      <c r="G36" s="14">
        <v>22.94</v>
      </c>
      <c r="H36" s="14">
        <v>95.72</v>
      </c>
    </row>
    <row r="37" spans="1:8" s="8" customFormat="1" ht="18" customHeight="1" x14ac:dyDescent="0.3">
      <c r="A37" s="50" t="s">
        <v>54</v>
      </c>
      <c r="B37" s="4" t="s">
        <v>5</v>
      </c>
      <c r="C37" s="53">
        <v>30</v>
      </c>
      <c r="D37" s="43">
        <v>2.2999999999999998</v>
      </c>
      <c r="E37" s="2">
        <f>6.6/100*30</f>
        <v>1.98</v>
      </c>
      <c r="F37" s="54">
        <f>1.2/100*30</f>
        <v>0.36</v>
      </c>
      <c r="G37" s="2">
        <f>33.4/100*30</f>
        <v>10.02</v>
      </c>
      <c r="H37" s="2">
        <v>51.24</v>
      </c>
    </row>
    <row r="38" spans="1:8" s="8" customFormat="1" ht="18" customHeight="1" x14ac:dyDescent="0.3">
      <c r="A38" s="49"/>
      <c r="B38" s="9" t="s">
        <v>22</v>
      </c>
      <c r="C38" s="52">
        <f t="shared" ref="C38:H38" si="3">SUM(C33:C37)</f>
        <v>730</v>
      </c>
      <c r="D38" s="37">
        <f t="shared" si="3"/>
        <v>95.44</v>
      </c>
      <c r="E38" s="5">
        <f t="shared" si="3"/>
        <v>23.82</v>
      </c>
      <c r="F38" s="5">
        <f t="shared" si="3"/>
        <v>23.66</v>
      </c>
      <c r="G38" s="5">
        <f t="shared" si="3"/>
        <v>100.36</v>
      </c>
      <c r="H38" s="5">
        <f t="shared" si="3"/>
        <v>716.76</v>
      </c>
    </row>
    <row r="39" spans="1:8" ht="18" customHeight="1" x14ac:dyDescent="0.3">
      <c r="A39" s="49"/>
      <c r="B39" s="3" t="s">
        <v>9</v>
      </c>
      <c r="C39" s="52"/>
      <c r="D39" s="37">
        <f>D31+D38</f>
        <v>160</v>
      </c>
      <c r="E39" s="6">
        <f>E31+E38</f>
        <v>35.412104938271611</v>
      </c>
      <c r="F39" s="6">
        <f>F31+F38</f>
        <v>36.893938271604938</v>
      </c>
      <c r="G39" s="6">
        <f>G31+G38</f>
        <v>171.0634135802469</v>
      </c>
      <c r="H39" s="6">
        <f>H31+H38</f>
        <v>1168.5067777777776</v>
      </c>
    </row>
    <row r="40" spans="1:8" ht="30" customHeight="1" x14ac:dyDescent="0.25">
      <c r="A40" s="98" t="s">
        <v>17</v>
      </c>
      <c r="B40" s="98"/>
      <c r="C40" s="55"/>
      <c r="D40" s="23"/>
      <c r="E40" s="23"/>
      <c r="F40" s="23"/>
      <c r="G40" s="23"/>
      <c r="H40" s="23"/>
    </row>
    <row r="41" spans="1:8" ht="15.6" x14ac:dyDescent="0.25">
      <c r="A41" s="100" t="s">
        <v>12</v>
      </c>
      <c r="B41" s="100"/>
      <c r="C41" s="46"/>
      <c r="D41" s="38"/>
      <c r="E41" s="18"/>
      <c r="F41" s="18"/>
      <c r="G41" s="18"/>
      <c r="H41" s="18"/>
    </row>
    <row r="42" spans="1:8" ht="18" customHeight="1" x14ac:dyDescent="0.3">
      <c r="A42" s="47">
        <v>107</v>
      </c>
      <c r="B42" s="25" t="s">
        <v>64</v>
      </c>
      <c r="C42" s="58">
        <v>90</v>
      </c>
      <c r="D42" s="21">
        <v>35.25</v>
      </c>
      <c r="E42" s="22">
        <v>8</v>
      </c>
      <c r="F42" s="22">
        <v>7.2</v>
      </c>
      <c r="G42" s="22">
        <v>6.3</v>
      </c>
      <c r="H42" s="22">
        <v>123</v>
      </c>
    </row>
    <row r="43" spans="1:8" ht="18" customHeight="1" x14ac:dyDescent="0.3">
      <c r="A43" s="47">
        <v>227</v>
      </c>
      <c r="B43" s="28" t="s">
        <v>20</v>
      </c>
      <c r="C43" s="53">
        <v>110</v>
      </c>
      <c r="D43" s="43">
        <v>12.3</v>
      </c>
      <c r="E43" s="17">
        <v>3.5</v>
      </c>
      <c r="F43" s="17">
        <v>5.4</v>
      </c>
      <c r="G43" s="17">
        <v>31</v>
      </c>
      <c r="H43" s="17">
        <v>186.6</v>
      </c>
    </row>
    <row r="44" spans="1:8" ht="18" customHeight="1" x14ac:dyDescent="0.3">
      <c r="A44" s="47">
        <v>304</v>
      </c>
      <c r="B44" s="2" t="s">
        <v>47</v>
      </c>
      <c r="C44" s="53">
        <v>200</v>
      </c>
      <c r="D44" s="43">
        <v>11.72</v>
      </c>
      <c r="E44" s="4">
        <v>2.9</v>
      </c>
      <c r="F44" s="4">
        <v>2.8</v>
      </c>
      <c r="G44" s="4">
        <v>14.9</v>
      </c>
      <c r="H44" s="4">
        <v>94</v>
      </c>
    </row>
    <row r="45" spans="1:8" s="8" customFormat="1" ht="18" customHeight="1" x14ac:dyDescent="0.3">
      <c r="A45" s="47" t="s">
        <v>51</v>
      </c>
      <c r="B45" s="34" t="s">
        <v>44</v>
      </c>
      <c r="C45" s="53">
        <v>70</v>
      </c>
      <c r="D45" s="43">
        <v>12.6</v>
      </c>
      <c r="E45" s="17">
        <v>0.60750000000000015</v>
      </c>
      <c r="F45" s="17">
        <v>0.13500000000000001</v>
      </c>
      <c r="G45" s="17">
        <v>0.54749999999999999</v>
      </c>
      <c r="H45" s="17">
        <v>5.835</v>
      </c>
    </row>
    <row r="46" spans="1:8" ht="18" customHeight="1" x14ac:dyDescent="0.3">
      <c r="A46" s="50" t="s">
        <v>53</v>
      </c>
      <c r="B46" s="4" t="s">
        <v>0</v>
      </c>
      <c r="C46" s="53">
        <v>30</v>
      </c>
      <c r="D46" s="43">
        <v>2.2999999999999998</v>
      </c>
      <c r="E46" s="4">
        <f>7.9/100*30</f>
        <v>2.37</v>
      </c>
      <c r="F46" s="4">
        <f>1/100*30</f>
        <v>0.3</v>
      </c>
      <c r="G46" s="4">
        <f>48.3/100*30</f>
        <v>14.49</v>
      </c>
      <c r="H46" s="4">
        <v>70.14</v>
      </c>
    </row>
    <row r="47" spans="1:8" ht="15.6" x14ac:dyDescent="0.3">
      <c r="A47" s="49"/>
      <c r="B47" s="9" t="s">
        <v>22</v>
      </c>
      <c r="C47" s="52">
        <f>C42+C43+C44+C45+C46</f>
        <v>500</v>
      </c>
      <c r="D47" s="37">
        <f>SUM(D42:D46)</f>
        <v>74.169999999999987</v>
      </c>
      <c r="E47" s="6">
        <f>SUM(E42:E46)</f>
        <v>17.377500000000001</v>
      </c>
      <c r="F47" s="6">
        <f>SUM(F42:F46)</f>
        <v>15.835000000000003</v>
      </c>
      <c r="G47" s="6">
        <f>SUM(G42:G46)</f>
        <v>67.237499999999997</v>
      </c>
      <c r="H47" s="6">
        <f>SUM(H42:H46)</f>
        <v>479.57499999999999</v>
      </c>
    </row>
    <row r="48" spans="1:8" ht="18" customHeight="1" x14ac:dyDescent="0.25">
      <c r="A48" s="95" t="s">
        <v>11</v>
      </c>
      <c r="B48" s="96"/>
      <c r="C48" s="56"/>
      <c r="D48" s="38"/>
      <c r="E48" s="18">
        <f>77/100*20</f>
        <v>15.4</v>
      </c>
      <c r="F48" s="18">
        <f>79/100*20</f>
        <v>15.8</v>
      </c>
      <c r="G48" s="18">
        <f>335/100*20</f>
        <v>67</v>
      </c>
      <c r="H48" s="18"/>
    </row>
    <row r="49" spans="1:8" ht="18" customHeight="1" x14ac:dyDescent="0.3">
      <c r="A49" s="50" t="s">
        <v>58</v>
      </c>
      <c r="B49" s="26" t="s">
        <v>24</v>
      </c>
      <c r="C49" s="60">
        <v>30</v>
      </c>
      <c r="D49" s="21">
        <v>9.24</v>
      </c>
      <c r="E49" s="69">
        <v>0.6</v>
      </c>
      <c r="F49" s="69">
        <v>0.1</v>
      </c>
      <c r="G49" s="69">
        <v>1.9</v>
      </c>
      <c r="H49" s="69">
        <v>13</v>
      </c>
    </row>
    <row r="50" spans="1:8" ht="18" customHeight="1" x14ac:dyDescent="0.3">
      <c r="A50" s="47">
        <v>62</v>
      </c>
      <c r="B50" s="1" t="s">
        <v>45</v>
      </c>
      <c r="C50" s="30">
        <v>250</v>
      </c>
      <c r="D50" s="21">
        <v>14.51</v>
      </c>
      <c r="E50" s="16">
        <v>5.8</v>
      </c>
      <c r="F50" s="16">
        <v>4.3</v>
      </c>
      <c r="G50" s="16">
        <v>27.8</v>
      </c>
      <c r="H50" s="4">
        <v>173.1</v>
      </c>
    </row>
    <row r="51" spans="1:8" ht="18" customHeight="1" x14ac:dyDescent="0.3">
      <c r="A51" s="47">
        <v>259</v>
      </c>
      <c r="B51" s="26" t="s">
        <v>81</v>
      </c>
      <c r="C51" s="58">
        <v>200</v>
      </c>
      <c r="D51" s="21">
        <v>46.24</v>
      </c>
      <c r="E51" s="69">
        <v>14.5</v>
      </c>
      <c r="F51" s="69">
        <v>18.8</v>
      </c>
      <c r="G51" s="69">
        <v>42.87</v>
      </c>
      <c r="H51" s="69">
        <v>398.68</v>
      </c>
    </row>
    <row r="52" spans="1:8" s="8" customFormat="1" ht="18" customHeight="1" x14ac:dyDescent="0.3">
      <c r="A52" s="47">
        <v>311</v>
      </c>
      <c r="B52" s="13" t="s">
        <v>33</v>
      </c>
      <c r="C52" s="31">
        <v>200</v>
      </c>
      <c r="D52" s="21">
        <v>13.58</v>
      </c>
      <c r="E52" s="22">
        <v>0.2</v>
      </c>
      <c r="F52" s="22">
        <v>0.1</v>
      </c>
      <c r="G52" s="22">
        <v>17.2</v>
      </c>
      <c r="H52" s="13">
        <v>70</v>
      </c>
    </row>
    <row r="53" spans="1:8" s="8" customFormat="1" ht="18" customHeight="1" x14ac:dyDescent="0.3">
      <c r="A53" s="50" t="s">
        <v>54</v>
      </c>
      <c r="B53" s="4" t="s">
        <v>5</v>
      </c>
      <c r="C53" s="53">
        <v>30</v>
      </c>
      <c r="D53" s="43">
        <v>2.2999999999999998</v>
      </c>
      <c r="E53" s="2">
        <f>6.6/100*30</f>
        <v>1.98</v>
      </c>
      <c r="F53" s="54">
        <f>1.2/100*30</f>
        <v>0.36</v>
      </c>
      <c r="G53" s="2">
        <f>33.4/100*30</f>
        <v>10.02</v>
      </c>
      <c r="H53" s="2">
        <v>51.24</v>
      </c>
    </row>
    <row r="54" spans="1:8" ht="18" customHeight="1" x14ac:dyDescent="0.3">
      <c r="A54" s="49"/>
      <c r="B54" s="9" t="s">
        <v>22</v>
      </c>
      <c r="C54" s="52">
        <f t="shared" ref="C54:H54" si="4">SUM(C49:C53)</f>
        <v>710</v>
      </c>
      <c r="D54" s="37">
        <f t="shared" si="4"/>
        <v>85.87</v>
      </c>
      <c r="E54" s="5">
        <f t="shared" si="4"/>
        <v>23.08</v>
      </c>
      <c r="F54" s="5">
        <f t="shared" si="4"/>
        <v>23.66</v>
      </c>
      <c r="G54" s="5">
        <f t="shared" si="4"/>
        <v>99.789999999999992</v>
      </c>
      <c r="H54" s="5">
        <f t="shared" si="4"/>
        <v>706.02</v>
      </c>
    </row>
    <row r="55" spans="1:8" ht="18" customHeight="1" x14ac:dyDescent="0.3">
      <c r="A55" s="49"/>
      <c r="B55" s="3" t="s">
        <v>9</v>
      </c>
      <c r="C55" s="52"/>
      <c r="D55" s="75">
        <f>D47+D54</f>
        <v>160.04</v>
      </c>
      <c r="E55" s="6">
        <f>E47+E54</f>
        <v>40.457499999999996</v>
      </c>
      <c r="F55" s="6">
        <f>F47+F54</f>
        <v>39.495000000000005</v>
      </c>
      <c r="G55" s="6">
        <f>G47+G54</f>
        <v>167.02749999999997</v>
      </c>
      <c r="H55" s="6">
        <f>H47+H54</f>
        <v>1185.595</v>
      </c>
    </row>
    <row r="56" spans="1:8" ht="18" customHeight="1" x14ac:dyDescent="0.25">
      <c r="A56" s="97" t="s">
        <v>18</v>
      </c>
      <c r="B56" s="98"/>
      <c r="C56" s="55"/>
      <c r="D56" s="23"/>
      <c r="E56" s="18"/>
      <c r="F56" s="18"/>
      <c r="G56" s="18"/>
      <c r="H56" s="23"/>
    </row>
    <row r="57" spans="1:8" ht="18" customHeight="1" x14ac:dyDescent="0.25">
      <c r="A57" s="100" t="s">
        <v>12</v>
      </c>
      <c r="B57" s="100"/>
      <c r="C57" s="46"/>
      <c r="D57" s="38"/>
      <c r="E57" s="10"/>
      <c r="F57" s="18"/>
      <c r="G57" s="10"/>
      <c r="H57" s="18"/>
    </row>
    <row r="58" spans="1:8" ht="18" customHeight="1" x14ac:dyDescent="0.3">
      <c r="A58" s="50" t="s">
        <v>57</v>
      </c>
      <c r="B58" s="2" t="s">
        <v>23</v>
      </c>
      <c r="C58" s="30">
        <v>10</v>
      </c>
      <c r="D58" s="21">
        <v>9.8000000000000007</v>
      </c>
      <c r="E58" s="16">
        <v>7.9</v>
      </c>
      <c r="F58" s="16">
        <v>8</v>
      </c>
      <c r="G58" s="16"/>
      <c r="H58" s="16">
        <v>105</v>
      </c>
    </row>
    <row r="59" spans="1:8" ht="18" customHeight="1" x14ac:dyDescent="0.3">
      <c r="A59" s="47">
        <v>234</v>
      </c>
      <c r="B59" s="2" t="s">
        <v>27</v>
      </c>
      <c r="C59" s="30">
        <v>105</v>
      </c>
      <c r="D59" s="21">
        <v>31.06</v>
      </c>
      <c r="E59" s="16">
        <v>9.7333333333333325</v>
      </c>
      <c r="F59" s="16">
        <v>17.06666666666667</v>
      </c>
      <c r="G59" s="16">
        <v>1.7333333333333332</v>
      </c>
      <c r="H59" s="16">
        <v>199.33333333333334</v>
      </c>
    </row>
    <row r="60" spans="1:8" ht="18" customHeight="1" x14ac:dyDescent="0.3">
      <c r="A60" s="47">
        <v>300</v>
      </c>
      <c r="B60" s="26" t="s">
        <v>36</v>
      </c>
      <c r="C60" s="53">
        <v>200</v>
      </c>
      <c r="D60" s="21">
        <v>3.96</v>
      </c>
      <c r="E60" s="4">
        <v>0.1</v>
      </c>
      <c r="F60" s="4">
        <v>0</v>
      </c>
      <c r="G60" s="4">
        <v>15.2</v>
      </c>
      <c r="H60" s="4">
        <v>61</v>
      </c>
    </row>
    <row r="61" spans="1:8" s="8" customFormat="1" ht="18" customHeight="1" x14ac:dyDescent="0.3">
      <c r="A61" s="47" t="s">
        <v>51</v>
      </c>
      <c r="B61" s="14" t="s">
        <v>48</v>
      </c>
      <c r="C61" s="31">
        <v>150</v>
      </c>
      <c r="D61" s="43">
        <v>27</v>
      </c>
      <c r="E61" s="17">
        <v>1.8225000000000005</v>
      </c>
      <c r="F61" s="17">
        <v>0.40500000000000003</v>
      </c>
      <c r="G61" s="17">
        <v>1.6425000000000001</v>
      </c>
      <c r="H61" s="17">
        <v>17.504999999999999</v>
      </c>
    </row>
    <row r="62" spans="1:8" ht="18" customHeight="1" x14ac:dyDescent="0.3">
      <c r="A62" s="50" t="s">
        <v>53</v>
      </c>
      <c r="B62" s="4" t="s">
        <v>0</v>
      </c>
      <c r="C62" s="53">
        <v>35</v>
      </c>
      <c r="D62" s="21">
        <f>2.3/30*35</f>
        <v>2.6833333333333331</v>
      </c>
      <c r="E62" s="4">
        <f>7.9/100*30</f>
        <v>2.37</v>
      </c>
      <c r="F62" s="4">
        <f>1/100*30</f>
        <v>0.3</v>
      </c>
      <c r="G62" s="4">
        <f>48.3/100*30</f>
        <v>14.49</v>
      </c>
      <c r="H62" s="4">
        <v>70.14</v>
      </c>
    </row>
    <row r="63" spans="1:8" ht="18" customHeight="1" x14ac:dyDescent="0.3">
      <c r="A63" s="49"/>
      <c r="B63" s="9" t="s">
        <v>22</v>
      </c>
      <c r="C63" s="52">
        <f t="shared" ref="C63:H63" si="5">SUM(C58:C62)</f>
        <v>500</v>
      </c>
      <c r="D63" s="37">
        <f t="shared" si="5"/>
        <v>74.50333333333333</v>
      </c>
      <c r="E63" s="5">
        <f t="shared" si="5"/>
        <v>21.925833333333337</v>
      </c>
      <c r="F63" s="5">
        <f t="shared" si="5"/>
        <v>25.771666666666672</v>
      </c>
      <c r="G63" s="5">
        <f t="shared" si="5"/>
        <v>33.065833333333337</v>
      </c>
      <c r="H63" s="5">
        <f t="shared" si="5"/>
        <v>452.97833333333335</v>
      </c>
    </row>
    <row r="64" spans="1:8" ht="18" customHeight="1" x14ac:dyDescent="0.25">
      <c r="A64" s="95" t="s">
        <v>11</v>
      </c>
      <c r="B64" s="96"/>
      <c r="C64" s="56"/>
      <c r="D64" s="38"/>
      <c r="E64" s="18"/>
      <c r="F64" s="18"/>
      <c r="G64" s="18"/>
      <c r="H64" s="18"/>
    </row>
    <row r="65" spans="1:8" ht="18" customHeight="1" x14ac:dyDescent="0.3">
      <c r="A65" s="50" t="s">
        <v>58</v>
      </c>
      <c r="B65" s="26" t="s">
        <v>24</v>
      </c>
      <c r="C65" s="60">
        <v>30</v>
      </c>
      <c r="D65" s="21">
        <v>9.24</v>
      </c>
      <c r="E65" s="69">
        <v>0.6</v>
      </c>
      <c r="F65" s="69">
        <v>0.1</v>
      </c>
      <c r="G65" s="69">
        <v>1.9</v>
      </c>
      <c r="H65" s="69">
        <v>13</v>
      </c>
    </row>
    <row r="66" spans="1:8" ht="18" customHeight="1" x14ac:dyDescent="0.3">
      <c r="A66" s="47">
        <v>58</v>
      </c>
      <c r="B66" s="25" t="s">
        <v>62</v>
      </c>
      <c r="C66" s="61">
        <v>250</v>
      </c>
      <c r="D66" s="43">
        <v>13.98</v>
      </c>
      <c r="E66" s="14">
        <v>2</v>
      </c>
      <c r="F66" s="14">
        <v>9.4</v>
      </c>
      <c r="G66" s="14">
        <v>17.8</v>
      </c>
      <c r="H66" s="14">
        <v>163.80000000000001</v>
      </c>
    </row>
    <row r="67" spans="1:8" ht="18" customHeight="1" x14ac:dyDescent="0.3">
      <c r="A67" s="47">
        <v>391</v>
      </c>
      <c r="B67" s="4" t="s">
        <v>34</v>
      </c>
      <c r="C67" s="31">
        <v>200</v>
      </c>
      <c r="D67" s="21">
        <f>49.62-0.29</f>
        <v>49.33</v>
      </c>
      <c r="E67" s="32">
        <v>18.329999999999998</v>
      </c>
      <c r="F67" s="32">
        <f>10.7/180*150+4.62</f>
        <v>13.536666666666665</v>
      </c>
      <c r="G67" s="32">
        <v>39.78</v>
      </c>
      <c r="H67" s="32">
        <v>354.27</v>
      </c>
    </row>
    <row r="68" spans="1:8" s="8" customFormat="1" ht="18" customHeight="1" x14ac:dyDescent="0.3">
      <c r="A68" s="47">
        <v>319</v>
      </c>
      <c r="B68" s="13" t="s">
        <v>1</v>
      </c>
      <c r="C68" s="62">
        <v>200</v>
      </c>
      <c r="D68" s="21">
        <v>10.65</v>
      </c>
      <c r="E68" s="22">
        <v>0.7</v>
      </c>
      <c r="F68" s="22">
        <v>0.3</v>
      </c>
      <c r="G68" s="22">
        <f>29</f>
        <v>29</v>
      </c>
      <c r="H68" s="13">
        <v>127</v>
      </c>
    </row>
    <row r="69" spans="1:8" s="8" customFormat="1" ht="18" customHeight="1" x14ac:dyDescent="0.3">
      <c r="A69" s="50" t="s">
        <v>54</v>
      </c>
      <c r="B69" s="4" t="s">
        <v>5</v>
      </c>
      <c r="C69" s="63">
        <v>30</v>
      </c>
      <c r="D69" s="43">
        <v>2.2999999999999998</v>
      </c>
      <c r="E69" s="2">
        <f>6.6/100*30</f>
        <v>1.98</v>
      </c>
      <c r="F69" s="54">
        <f>1.2/100*30</f>
        <v>0.36</v>
      </c>
      <c r="G69" s="2">
        <f>33.4/100*30</f>
        <v>10.02</v>
      </c>
      <c r="H69" s="2">
        <v>51.24</v>
      </c>
    </row>
    <row r="70" spans="1:8" ht="18" customHeight="1" x14ac:dyDescent="0.3">
      <c r="A70" s="49"/>
      <c r="B70" s="9" t="s">
        <v>22</v>
      </c>
      <c r="C70" s="52">
        <f t="shared" ref="C70:H70" si="6">SUM(C65:C69)</f>
        <v>710</v>
      </c>
      <c r="D70" s="37">
        <f t="shared" si="6"/>
        <v>85.5</v>
      </c>
      <c r="E70" s="5">
        <f t="shared" si="6"/>
        <v>23.61</v>
      </c>
      <c r="F70" s="5">
        <f t="shared" si="6"/>
        <v>23.696666666666665</v>
      </c>
      <c r="G70" s="5">
        <f t="shared" si="6"/>
        <v>98.5</v>
      </c>
      <c r="H70" s="5">
        <f t="shared" si="6"/>
        <v>709.31</v>
      </c>
    </row>
    <row r="71" spans="1:8" ht="18" customHeight="1" x14ac:dyDescent="0.3">
      <c r="A71" s="49"/>
      <c r="B71" s="3" t="s">
        <v>9</v>
      </c>
      <c r="C71" s="52"/>
      <c r="D71" s="71">
        <f>D63+D70</f>
        <v>160.00333333333333</v>
      </c>
      <c r="E71" s="6">
        <f>E63+E70</f>
        <v>45.535833333333336</v>
      </c>
      <c r="F71" s="6">
        <f>F63+F70</f>
        <v>49.468333333333334</v>
      </c>
      <c r="G71" s="6">
        <f>G63+G70</f>
        <v>131.56583333333333</v>
      </c>
      <c r="H71" s="6">
        <f>H63+H70</f>
        <v>1162.2883333333334</v>
      </c>
    </row>
    <row r="72" spans="1:8" ht="18" customHeight="1" x14ac:dyDescent="0.25">
      <c r="A72" s="97" t="s">
        <v>19</v>
      </c>
      <c r="B72" s="98"/>
      <c r="C72" s="55"/>
      <c r="D72" s="23"/>
      <c r="E72" s="23"/>
      <c r="F72" s="23"/>
      <c r="G72" s="23"/>
      <c r="H72" s="23"/>
    </row>
    <row r="73" spans="1:8" ht="18" customHeight="1" x14ac:dyDescent="0.25">
      <c r="A73" s="100" t="s">
        <v>12</v>
      </c>
      <c r="B73" s="100"/>
      <c r="C73" s="46"/>
      <c r="D73" s="38"/>
      <c r="E73" s="18"/>
      <c r="F73" s="10"/>
      <c r="G73" s="10"/>
      <c r="H73" s="18"/>
    </row>
    <row r="74" spans="1:8" ht="18" customHeight="1" x14ac:dyDescent="0.3">
      <c r="A74" s="47">
        <v>192</v>
      </c>
      <c r="B74" s="26" t="s">
        <v>46</v>
      </c>
      <c r="C74" s="58">
        <v>200</v>
      </c>
      <c r="D74" s="21">
        <v>25.16</v>
      </c>
      <c r="E74" s="22">
        <v>12.2</v>
      </c>
      <c r="F74" s="22">
        <v>14.8</v>
      </c>
      <c r="G74" s="22">
        <v>36.799999999999997</v>
      </c>
      <c r="H74" s="22">
        <v>329.2</v>
      </c>
    </row>
    <row r="75" spans="1:8" ht="18" customHeight="1" x14ac:dyDescent="0.3">
      <c r="A75" s="47">
        <v>300</v>
      </c>
      <c r="B75" s="26" t="s">
        <v>36</v>
      </c>
      <c r="C75" s="58">
        <v>200</v>
      </c>
      <c r="D75" s="21">
        <v>3.96</v>
      </c>
      <c r="E75" s="4">
        <v>0.1</v>
      </c>
      <c r="F75" s="4">
        <v>0</v>
      </c>
      <c r="G75" s="4">
        <v>15.2</v>
      </c>
      <c r="H75" s="4">
        <v>61</v>
      </c>
    </row>
    <row r="76" spans="1:8" s="8" customFormat="1" ht="18" customHeight="1" x14ac:dyDescent="0.3">
      <c r="A76" s="47" t="s">
        <v>51</v>
      </c>
      <c r="B76" s="14" t="s">
        <v>48</v>
      </c>
      <c r="C76" s="31">
        <v>70</v>
      </c>
      <c r="D76" s="21">
        <v>22.4</v>
      </c>
      <c r="E76" s="17">
        <v>0.85050000000000014</v>
      </c>
      <c r="F76" s="17">
        <v>0.189</v>
      </c>
      <c r="G76" s="17">
        <v>0.76649999999999996</v>
      </c>
      <c r="H76" s="17">
        <v>8.1690000000000005</v>
      </c>
    </row>
    <row r="77" spans="1:8" ht="18" customHeight="1" x14ac:dyDescent="0.3">
      <c r="A77" s="50" t="s">
        <v>53</v>
      </c>
      <c r="B77" s="4" t="s">
        <v>0</v>
      </c>
      <c r="C77" s="53">
        <v>30</v>
      </c>
      <c r="D77" s="43">
        <v>2.2999999999999998</v>
      </c>
      <c r="E77" s="4">
        <f>7.9/100*30</f>
        <v>2.37</v>
      </c>
      <c r="F77" s="4">
        <f>1/100*30</f>
        <v>0.3</v>
      </c>
      <c r="G77" s="4">
        <f>48.3/100*30</f>
        <v>14.49</v>
      </c>
      <c r="H77" s="4">
        <v>70.14</v>
      </c>
    </row>
    <row r="78" spans="1:8" ht="18" customHeight="1" x14ac:dyDescent="0.3">
      <c r="A78" s="49"/>
      <c r="B78" s="9" t="s">
        <v>22</v>
      </c>
      <c r="C78" s="52">
        <f t="shared" ref="C78:H78" si="7">SUM(C74:C77)</f>
        <v>500</v>
      </c>
      <c r="D78" s="37">
        <f>SUM(D74:D77)</f>
        <v>53.819999999999993</v>
      </c>
      <c r="E78" s="5">
        <f t="shared" si="7"/>
        <v>15.520499999999998</v>
      </c>
      <c r="F78" s="5">
        <f t="shared" si="7"/>
        <v>15.289000000000001</v>
      </c>
      <c r="G78" s="5">
        <f t="shared" si="7"/>
        <v>67.256500000000003</v>
      </c>
      <c r="H78" s="5">
        <f t="shared" si="7"/>
        <v>468.50899999999996</v>
      </c>
    </row>
    <row r="79" spans="1:8" ht="18" customHeight="1" x14ac:dyDescent="0.25">
      <c r="A79" s="95" t="s">
        <v>11</v>
      </c>
      <c r="B79" s="96"/>
      <c r="C79" s="56"/>
      <c r="D79" s="38"/>
      <c r="E79" s="18"/>
      <c r="F79" s="18"/>
      <c r="G79" s="18"/>
      <c r="H79" s="18"/>
    </row>
    <row r="80" spans="1:8" ht="18" customHeight="1" x14ac:dyDescent="0.3">
      <c r="A80" s="50" t="s">
        <v>58</v>
      </c>
      <c r="B80" s="26" t="s">
        <v>24</v>
      </c>
      <c r="C80" s="60">
        <v>30</v>
      </c>
      <c r="D80" s="21">
        <v>9.24</v>
      </c>
      <c r="E80" s="69">
        <v>0.6</v>
      </c>
      <c r="F80" s="69">
        <v>0.1</v>
      </c>
      <c r="G80" s="69">
        <v>1.9</v>
      </c>
      <c r="H80" s="69">
        <v>13</v>
      </c>
    </row>
    <row r="81" spans="1:8" ht="18" customHeight="1" x14ac:dyDescent="0.3">
      <c r="A81" s="47">
        <v>65</v>
      </c>
      <c r="B81" s="20" t="s">
        <v>52</v>
      </c>
      <c r="C81" s="66">
        <v>250</v>
      </c>
      <c r="D81" s="40">
        <v>20.98</v>
      </c>
      <c r="E81" s="13">
        <v>7.3</v>
      </c>
      <c r="F81" s="13">
        <f>4.4+3</f>
        <v>7.4</v>
      </c>
      <c r="G81" s="13">
        <v>30.8</v>
      </c>
      <c r="H81" s="13">
        <v>219</v>
      </c>
    </row>
    <row r="82" spans="1:8" ht="18" customHeight="1" x14ac:dyDescent="0.3">
      <c r="A82" s="67">
        <v>110</v>
      </c>
      <c r="B82" s="68" t="s">
        <v>50</v>
      </c>
      <c r="C82" s="64">
        <v>90</v>
      </c>
      <c r="D82" s="40">
        <v>35.44</v>
      </c>
      <c r="E82" s="32">
        <v>6.9</v>
      </c>
      <c r="F82" s="32">
        <v>10.1</v>
      </c>
      <c r="G82" s="32">
        <v>8.6999999999999993</v>
      </c>
      <c r="H82" s="32">
        <v>156</v>
      </c>
    </row>
    <row r="83" spans="1:8" ht="18" customHeight="1" x14ac:dyDescent="0.3">
      <c r="A83" s="47">
        <v>227</v>
      </c>
      <c r="B83" s="33" t="s">
        <v>49</v>
      </c>
      <c r="C83" s="64">
        <v>200</v>
      </c>
      <c r="D83" s="40">
        <v>23.22</v>
      </c>
      <c r="E83" s="32">
        <v>6.6666666666666696</v>
      </c>
      <c r="F83" s="32">
        <v>5.8666666666666671</v>
      </c>
      <c r="G83" s="32">
        <f>53.3333333333333-28</f>
        <v>25.3333333333333</v>
      </c>
      <c r="H83" s="32">
        <v>180.8</v>
      </c>
    </row>
    <row r="84" spans="1:8" s="8" customFormat="1" ht="18" customHeight="1" x14ac:dyDescent="0.3">
      <c r="A84" s="47">
        <v>491</v>
      </c>
      <c r="B84" s="4" t="s">
        <v>35</v>
      </c>
      <c r="C84" s="53">
        <v>200</v>
      </c>
      <c r="D84" s="43">
        <v>15</v>
      </c>
      <c r="E84" s="69">
        <v>0.17</v>
      </c>
      <c r="F84" s="69">
        <v>0.04</v>
      </c>
      <c r="G84" s="69">
        <v>24.1</v>
      </c>
      <c r="H84" s="69">
        <v>98.5</v>
      </c>
    </row>
    <row r="85" spans="1:8" s="8" customFormat="1" ht="18" customHeight="1" x14ac:dyDescent="0.3">
      <c r="A85" s="50" t="s">
        <v>54</v>
      </c>
      <c r="B85" s="4" t="s">
        <v>5</v>
      </c>
      <c r="C85" s="53">
        <v>30</v>
      </c>
      <c r="D85" s="43">
        <v>2.2999999999999998</v>
      </c>
      <c r="E85" s="2">
        <f>6.6/100*30</f>
        <v>1.98</v>
      </c>
      <c r="F85" s="54">
        <f>1.2/100*30</f>
        <v>0.36</v>
      </c>
      <c r="G85" s="2">
        <f>33.4/100*30</f>
        <v>10.02</v>
      </c>
      <c r="H85" s="2">
        <v>51.24</v>
      </c>
    </row>
    <row r="86" spans="1:8" ht="18" customHeight="1" x14ac:dyDescent="0.3">
      <c r="A86" s="47"/>
      <c r="B86" s="9" t="s">
        <v>22</v>
      </c>
      <c r="C86" s="52">
        <f t="shared" ref="C86:H86" si="8">SUM(C80:C85)</f>
        <v>800</v>
      </c>
      <c r="D86" s="37">
        <f t="shared" si="8"/>
        <v>106.17999999999999</v>
      </c>
      <c r="E86" s="5">
        <f t="shared" si="8"/>
        <v>23.616666666666671</v>
      </c>
      <c r="F86" s="5">
        <f t="shared" si="8"/>
        <v>23.866666666666667</v>
      </c>
      <c r="G86" s="5">
        <f t="shared" si="8"/>
        <v>100.85333333333331</v>
      </c>
      <c r="H86" s="5">
        <f t="shared" si="8"/>
        <v>718.54</v>
      </c>
    </row>
    <row r="87" spans="1:8" ht="18" customHeight="1" x14ac:dyDescent="0.3">
      <c r="A87" s="49"/>
      <c r="B87" s="3" t="s">
        <v>9</v>
      </c>
      <c r="C87" s="52"/>
      <c r="D87" s="37">
        <f>D78+D86</f>
        <v>160</v>
      </c>
      <c r="E87" s="6">
        <f>E78+E86</f>
        <v>39.137166666666673</v>
      </c>
      <c r="F87" s="6">
        <f>F78+F86</f>
        <v>39.155666666666669</v>
      </c>
      <c r="G87" s="6">
        <f>G78+G86</f>
        <v>168.10983333333331</v>
      </c>
      <c r="H87" s="6">
        <f>H78+H86</f>
        <v>1187.049</v>
      </c>
    </row>
    <row r="88" spans="1:8" ht="18" customHeight="1" x14ac:dyDescent="0.25">
      <c r="A88" s="97" t="s">
        <v>75</v>
      </c>
      <c r="B88" s="98"/>
      <c r="C88" s="55"/>
      <c r="D88" s="23"/>
      <c r="E88" s="23"/>
      <c r="F88" s="23"/>
      <c r="G88" s="23"/>
      <c r="H88" s="23"/>
    </row>
    <row r="89" spans="1:8" ht="18" customHeight="1" x14ac:dyDescent="0.25">
      <c r="A89" s="100" t="s">
        <v>12</v>
      </c>
      <c r="B89" s="100"/>
      <c r="C89" s="46"/>
      <c r="D89" s="38"/>
      <c r="E89" s="18"/>
      <c r="F89" s="18"/>
      <c r="G89" s="18"/>
      <c r="H89" s="18"/>
    </row>
    <row r="90" spans="1:8" ht="18" customHeight="1" x14ac:dyDescent="0.3">
      <c r="A90" s="47">
        <v>193</v>
      </c>
      <c r="B90" s="28" t="s">
        <v>30</v>
      </c>
      <c r="C90" s="53">
        <v>200</v>
      </c>
      <c r="D90" s="43">
        <v>26.63</v>
      </c>
      <c r="E90" s="17">
        <v>8.5</v>
      </c>
      <c r="F90" s="17">
        <v>11.2</v>
      </c>
      <c r="G90" s="17">
        <v>36.1</v>
      </c>
      <c r="H90" s="17">
        <v>279.2</v>
      </c>
    </row>
    <row r="91" spans="1:8" ht="18" customHeight="1" x14ac:dyDescent="0.3">
      <c r="A91" s="47">
        <v>306</v>
      </c>
      <c r="B91" s="4" t="s">
        <v>26</v>
      </c>
      <c r="C91" s="53">
        <v>200</v>
      </c>
      <c r="D91" s="43">
        <v>21.17</v>
      </c>
      <c r="E91" s="4">
        <v>3.3</v>
      </c>
      <c r="F91" s="4">
        <v>4.0999999999999996</v>
      </c>
      <c r="G91" s="4">
        <v>15.6</v>
      </c>
      <c r="H91" s="4">
        <v>112.5</v>
      </c>
    </row>
    <row r="92" spans="1:8" s="8" customFormat="1" ht="18" customHeight="1" x14ac:dyDescent="0.3">
      <c r="A92" s="47" t="s">
        <v>51</v>
      </c>
      <c r="B92" s="34" t="s">
        <v>48</v>
      </c>
      <c r="C92" s="53">
        <v>100</v>
      </c>
      <c r="D92" s="43">
        <v>18</v>
      </c>
      <c r="E92" s="4">
        <v>1.2150000000000003</v>
      </c>
      <c r="F92" s="4">
        <v>0.27</v>
      </c>
      <c r="G92" s="4">
        <v>1.095</v>
      </c>
      <c r="H92" s="4">
        <v>11.67</v>
      </c>
    </row>
    <row r="93" spans="1:8" ht="18" customHeight="1" x14ac:dyDescent="0.3">
      <c r="A93" s="50" t="s">
        <v>53</v>
      </c>
      <c r="B93" s="4" t="s">
        <v>0</v>
      </c>
      <c r="C93" s="53">
        <v>30</v>
      </c>
      <c r="D93" s="43">
        <v>2.2999999999999998</v>
      </c>
      <c r="E93" s="4">
        <f>7.9/100*30</f>
        <v>2.37</v>
      </c>
      <c r="F93" s="4">
        <f>1/100*30</f>
        <v>0.3</v>
      </c>
      <c r="G93" s="4">
        <f>48.3/100*30</f>
        <v>14.49</v>
      </c>
      <c r="H93" s="4">
        <v>70.14</v>
      </c>
    </row>
    <row r="94" spans="1:8" ht="15.6" x14ac:dyDescent="0.3">
      <c r="A94" s="47"/>
      <c r="B94" s="9" t="s">
        <v>22</v>
      </c>
      <c r="C94" s="52">
        <f t="shared" ref="C94:H94" si="9">SUM(C90:C93)</f>
        <v>530</v>
      </c>
      <c r="D94" s="37">
        <f t="shared" si="9"/>
        <v>68.099999999999994</v>
      </c>
      <c r="E94" s="5">
        <f t="shared" si="9"/>
        <v>15.385000000000002</v>
      </c>
      <c r="F94" s="5">
        <f t="shared" si="9"/>
        <v>15.87</v>
      </c>
      <c r="G94" s="5">
        <f t="shared" si="9"/>
        <v>67.284999999999997</v>
      </c>
      <c r="H94" s="5">
        <f t="shared" si="9"/>
        <v>473.51</v>
      </c>
    </row>
    <row r="95" spans="1:8" ht="18" customHeight="1" x14ac:dyDescent="0.25">
      <c r="A95" s="95" t="s">
        <v>11</v>
      </c>
      <c r="B95" s="96"/>
      <c r="C95" s="36"/>
      <c r="D95" s="38"/>
      <c r="E95" s="18">
        <f>77/100*20</f>
        <v>15.4</v>
      </c>
      <c r="F95" s="18">
        <f>79/100*20</f>
        <v>15.8</v>
      </c>
      <c r="G95" s="18">
        <f>335/100*20</f>
        <v>67</v>
      </c>
      <c r="H95" s="18"/>
    </row>
    <row r="96" spans="1:8" ht="18" customHeight="1" x14ac:dyDescent="0.3">
      <c r="A96" s="47">
        <v>62</v>
      </c>
      <c r="B96" s="1" t="s">
        <v>45</v>
      </c>
      <c r="C96" s="30">
        <v>250</v>
      </c>
      <c r="D96" s="21">
        <v>14.51</v>
      </c>
      <c r="E96" s="16">
        <v>5.8</v>
      </c>
      <c r="F96" s="16">
        <v>4.3</v>
      </c>
      <c r="G96" s="16">
        <v>27.8</v>
      </c>
      <c r="H96" s="4">
        <v>173.1</v>
      </c>
    </row>
    <row r="97" spans="1:8" ht="18" customHeight="1" x14ac:dyDescent="0.3">
      <c r="A97" s="47">
        <v>158</v>
      </c>
      <c r="B97" s="26" t="s">
        <v>82</v>
      </c>
      <c r="C97" s="59">
        <v>220</v>
      </c>
      <c r="D97" s="43">
        <f>46.54+8.27</f>
        <v>54.81</v>
      </c>
      <c r="E97" s="14">
        <v>7.65</v>
      </c>
      <c r="F97" s="19">
        <f>13.2/180*220</f>
        <v>16.133333333333333</v>
      </c>
      <c r="G97" s="19">
        <v>15.06</v>
      </c>
      <c r="H97" s="15">
        <v>236.04</v>
      </c>
    </row>
    <row r="98" spans="1:8" ht="18" customHeight="1" x14ac:dyDescent="0.3">
      <c r="A98" s="47">
        <v>310</v>
      </c>
      <c r="B98" s="4" t="s">
        <v>41</v>
      </c>
      <c r="C98" s="53">
        <v>200</v>
      </c>
      <c r="D98" s="43">
        <v>10.86</v>
      </c>
      <c r="E98" s="22">
        <v>0.5</v>
      </c>
      <c r="F98" s="22">
        <v>0.1</v>
      </c>
      <c r="G98" s="22">
        <v>23.9</v>
      </c>
      <c r="H98" s="22">
        <v>98.5</v>
      </c>
    </row>
    <row r="99" spans="1:8" s="8" customFormat="1" ht="18" customHeight="1" x14ac:dyDescent="0.3">
      <c r="A99" s="50" t="s">
        <v>68</v>
      </c>
      <c r="B99" s="26" t="s">
        <v>69</v>
      </c>
      <c r="C99" s="58">
        <v>100</v>
      </c>
      <c r="D99" s="40">
        <v>7.89</v>
      </c>
      <c r="E99" s="69">
        <v>5.8</v>
      </c>
      <c r="F99" s="69">
        <v>2.8</v>
      </c>
      <c r="G99" s="69">
        <v>17</v>
      </c>
      <c r="H99" s="69">
        <v>116.4</v>
      </c>
    </row>
    <row r="100" spans="1:8" s="8" customFormat="1" ht="18" customHeight="1" x14ac:dyDescent="0.3">
      <c r="A100" s="50" t="s">
        <v>54</v>
      </c>
      <c r="B100" s="4" t="s">
        <v>5</v>
      </c>
      <c r="C100" s="53">
        <v>50</v>
      </c>
      <c r="D100" s="43">
        <f>2.3/30*50</f>
        <v>3.833333333333333</v>
      </c>
      <c r="E100" s="2">
        <f>E85/30*50</f>
        <v>3.3000000000000003</v>
      </c>
      <c r="F100" s="2">
        <f>F85/30*50</f>
        <v>0.6</v>
      </c>
      <c r="G100" s="2">
        <f>G85/30*50</f>
        <v>16.7</v>
      </c>
      <c r="H100" s="2">
        <f>H85/30*50</f>
        <v>85.399999999999991</v>
      </c>
    </row>
    <row r="101" spans="1:8" ht="18" customHeight="1" x14ac:dyDescent="0.3">
      <c r="A101" s="49"/>
      <c r="B101" s="9" t="s">
        <v>22</v>
      </c>
      <c r="C101" s="52">
        <f t="shared" ref="C101:H101" si="10">SUM(C96:C100)</f>
        <v>820</v>
      </c>
      <c r="D101" s="37">
        <f t="shared" si="10"/>
        <v>91.903333333333336</v>
      </c>
      <c r="E101" s="6">
        <f t="shared" si="10"/>
        <v>23.05</v>
      </c>
      <c r="F101" s="6">
        <f t="shared" si="10"/>
        <v>23.933333333333337</v>
      </c>
      <c r="G101" s="6">
        <f t="shared" si="10"/>
        <v>100.46</v>
      </c>
      <c r="H101" s="6">
        <f t="shared" si="10"/>
        <v>709.43999999999994</v>
      </c>
    </row>
    <row r="102" spans="1:8" ht="18" customHeight="1" x14ac:dyDescent="0.3">
      <c r="A102" s="49"/>
      <c r="B102" s="3" t="s">
        <v>9</v>
      </c>
      <c r="C102" s="52"/>
      <c r="D102" s="37">
        <f>D94+D101</f>
        <v>160.00333333333333</v>
      </c>
      <c r="E102" s="6">
        <f>E94+E101</f>
        <v>38.435000000000002</v>
      </c>
      <c r="F102" s="6">
        <f>F94+F101</f>
        <v>39.803333333333335</v>
      </c>
      <c r="G102" s="6">
        <f>G94+G101</f>
        <v>167.745</v>
      </c>
      <c r="H102" s="6">
        <f>H94+H101</f>
        <v>1182.9499999999998</v>
      </c>
    </row>
    <row r="103" spans="1:8" ht="18" customHeight="1" x14ac:dyDescent="0.25">
      <c r="A103" s="97" t="s">
        <v>76</v>
      </c>
      <c r="B103" s="98"/>
      <c r="C103" s="55"/>
      <c r="D103" s="23"/>
      <c r="E103" s="23"/>
      <c r="F103" s="23"/>
      <c r="G103" s="23"/>
      <c r="H103" s="23"/>
    </row>
    <row r="104" spans="1:8" ht="18" customHeight="1" x14ac:dyDescent="0.25">
      <c r="A104" s="100" t="s">
        <v>10</v>
      </c>
      <c r="B104" s="100"/>
      <c r="C104" s="46"/>
      <c r="D104" s="38"/>
      <c r="E104" s="18"/>
      <c r="F104" s="18"/>
      <c r="G104" s="18"/>
      <c r="H104" s="18"/>
    </row>
    <row r="105" spans="1:8" ht="18" customHeight="1" x14ac:dyDescent="0.3">
      <c r="A105" s="50" t="s">
        <v>56</v>
      </c>
      <c r="B105" s="26" t="s">
        <v>32</v>
      </c>
      <c r="C105" s="58">
        <v>10</v>
      </c>
      <c r="D105" s="21">
        <v>11</v>
      </c>
      <c r="E105" s="27">
        <v>0.1</v>
      </c>
      <c r="F105" s="27">
        <v>7.2</v>
      </c>
      <c r="G105" s="27">
        <v>0.1</v>
      </c>
      <c r="H105" s="27">
        <v>65.599999999999994</v>
      </c>
    </row>
    <row r="106" spans="1:8" ht="18" customHeight="1" x14ac:dyDescent="0.3">
      <c r="A106" s="50" t="s">
        <v>53</v>
      </c>
      <c r="B106" s="4" t="s">
        <v>0</v>
      </c>
      <c r="C106" s="53">
        <v>30</v>
      </c>
      <c r="D106" s="43">
        <v>2.2999999999999998</v>
      </c>
      <c r="E106" s="4">
        <f>7.9/100*30</f>
        <v>2.37</v>
      </c>
      <c r="F106" s="4">
        <f>1/100*30</f>
        <v>0.3</v>
      </c>
      <c r="G106" s="4">
        <f>48.3/100*30</f>
        <v>14.49</v>
      </c>
      <c r="H106" s="4">
        <v>70.14</v>
      </c>
    </row>
    <row r="107" spans="1:8" ht="18" customHeight="1" x14ac:dyDescent="0.3">
      <c r="A107" s="47">
        <v>241</v>
      </c>
      <c r="B107" s="28" t="s">
        <v>60</v>
      </c>
      <c r="C107" s="53">
        <v>110</v>
      </c>
      <c r="D107" s="43">
        <v>34.44</v>
      </c>
      <c r="E107" s="4">
        <v>11.6</v>
      </c>
      <c r="F107" s="4">
        <v>4.2</v>
      </c>
      <c r="G107" s="4">
        <v>7.2</v>
      </c>
      <c r="H107" s="4">
        <v>113</v>
      </c>
    </row>
    <row r="108" spans="1:8" ht="18" customHeight="1" x14ac:dyDescent="0.3">
      <c r="A108" s="47">
        <v>300</v>
      </c>
      <c r="B108" s="26" t="s">
        <v>36</v>
      </c>
      <c r="C108" s="53">
        <v>200</v>
      </c>
      <c r="D108" s="21">
        <v>3.96</v>
      </c>
      <c r="E108" s="4">
        <v>0.1</v>
      </c>
      <c r="F108" s="4">
        <v>0</v>
      </c>
      <c r="G108" s="4">
        <v>15.2</v>
      </c>
      <c r="H108" s="4">
        <v>61</v>
      </c>
    </row>
    <row r="109" spans="1:8" ht="18" customHeight="1" x14ac:dyDescent="0.3">
      <c r="A109" s="47">
        <v>289</v>
      </c>
      <c r="B109" s="14" t="s">
        <v>70</v>
      </c>
      <c r="C109" s="53">
        <v>150</v>
      </c>
      <c r="D109" s="43">
        <v>16.670000000000002</v>
      </c>
      <c r="E109" s="4">
        <v>3.9</v>
      </c>
      <c r="F109" s="4">
        <v>1.5</v>
      </c>
      <c r="G109" s="4">
        <v>32.200000000000003</v>
      </c>
      <c r="H109" s="4">
        <v>157.9</v>
      </c>
    </row>
    <row r="110" spans="1:8" ht="18" customHeight="1" x14ac:dyDescent="0.3">
      <c r="A110" s="49"/>
      <c r="B110" s="9" t="s">
        <v>22</v>
      </c>
      <c r="C110" s="52">
        <f t="shared" ref="C110:H110" si="11">SUM(C105:C109)</f>
        <v>500</v>
      </c>
      <c r="D110" s="37">
        <f t="shared" si="11"/>
        <v>68.37</v>
      </c>
      <c r="E110" s="5">
        <f t="shared" si="11"/>
        <v>18.07</v>
      </c>
      <c r="F110" s="5">
        <f t="shared" si="11"/>
        <v>13.2</v>
      </c>
      <c r="G110" s="5">
        <f t="shared" si="11"/>
        <v>69.19</v>
      </c>
      <c r="H110" s="5">
        <f t="shared" si="11"/>
        <v>467.64</v>
      </c>
    </row>
    <row r="111" spans="1:8" ht="37.5" customHeight="1" x14ac:dyDescent="0.25">
      <c r="A111" s="96" t="s">
        <v>11</v>
      </c>
      <c r="B111" s="96"/>
      <c r="C111" s="36"/>
      <c r="D111" s="38"/>
      <c r="E111" s="18"/>
      <c r="F111" s="18"/>
      <c r="G111" s="18"/>
      <c r="H111" s="18"/>
    </row>
    <row r="112" spans="1:8" ht="18" customHeight="1" x14ac:dyDescent="0.3">
      <c r="A112" s="47">
        <v>55</v>
      </c>
      <c r="B112" s="14" t="s">
        <v>63</v>
      </c>
      <c r="C112" s="59">
        <v>250</v>
      </c>
      <c r="D112" s="43">
        <v>18.07</v>
      </c>
      <c r="E112" s="19">
        <v>8.25</v>
      </c>
      <c r="F112" s="19">
        <v>9.6999999999999993</v>
      </c>
      <c r="G112" s="19">
        <v>31.8</v>
      </c>
      <c r="H112" s="19">
        <v>247.5</v>
      </c>
    </row>
    <row r="113" spans="1:8" ht="18" customHeight="1" x14ac:dyDescent="0.3">
      <c r="A113" s="47">
        <v>107</v>
      </c>
      <c r="B113" s="26" t="s">
        <v>64</v>
      </c>
      <c r="C113" s="59">
        <v>90</v>
      </c>
      <c r="D113" s="21">
        <v>35.25</v>
      </c>
      <c r="E113" s="22">
        <v>8</v>
      </c>
      <c r="F113" s="22">
        <v>7.2</v>
      </c>
      <c r="G113" s="22">
        <v>6.3</v>
      </c>
      <c r="H113" s="22">
        <v>123</v>
      </c>
    </row>
    <row r="114" spans="1:8" ht="18" customHeight="1" x14ac:dyDescent="0.3">
      <c r="A114" s="47">
        <v>146</v>
      </c>
      <c r="B114" s="4" t="s">
        <v>31</v>
      </c>
      <c r="C114" s="53">
        <v>150</v>
      </c>
      <c r="D114" s="43">
        <v>22.43</v>
      </c>
      <c r="E114" s="22">
        <v>4.0999999999999996</v>
      </c>
      <c r="F114" s="22">
        <v>6.3</v>
      </c>
      <c r="G114" s="22">
        <v>34.200000000000003</v>
      </c>
      <c r="H114" s="22">
        <v>209.9</v>
      </c>
    </row>
    <row r="115" spans="1:8" s="8" customFormat="1" ht="18" customHeight="1" x14ac:dyDescent="0.3">
      <c r="A115" s="47">
        <v>311</v>
      </c>
      <c r="B115" s="13" t="s">
        <v>33</v>
      </c>
      <c r="C115" s="31">
        <v>200</v>
      </c>
      <c r="D115" s="21">
        <v>13.58</v>
      </c>
      <c r="E115" s="22">
        <v>0.2</v>
      </c>
      <c r="F115" s="22">
        <v>0.1</v>
      </c>
      <c r="G115" s="22">
        <v>17.2</v>
      </c>
      <c r="H115" s="13">
        <v>70</v>
      </c>
    </row>
    <row r="116" spans="1:8" s="8" customFormat="1" ht="18" customHeight="1" x14ac:dyDescent="0.3">
      <c r="A116" s="50" t="s">
        <v>54</v>
      </c>
      <c r="B116" s="4" t="s">
        <v>5</v>
      </c>
      <c r="C116" s="53">
        <v>30</v>
      </c>
      <c r="D116" s="43">
        <v>2.2999999999999998</v>
      </c>
      <c r="E116" s="2">
        <f>6.6/100*30</f>
        <v>1.98</v>
      </c>
      <c r="F116" s="54">
        <f>1.2/100*30</f>
        <v>0.36</v>
      </c>
      <c r="G116" s="2">
        <f>33.4/100*30</f>
        <v>10.02</v>
      </c>
      <c r="H116" s="2">
        <v>51.24</v>
      </c>
    </row>
    <row r="117" spans="1:8" ht="18" customHeight="1" x14ac:dyDescent="0.3">
      <c r="A117" s="49"/>
      <c r="B117" s="9" t="s">
        <v>22</v>
      </c>
      <c r="C117" s="52">
        <f t="shared" ref="C117:H117" si="12">SUM(C112:C116)</f>
        <v>720</v>
      </c>
      <c r="D117" s="37">
        <f t="shared" si="12"/>
        <v>91.63</v>
      </c>
      <c r="E117" s="5">
        <f t="shared" si="12"/>
        <v>22.53</v>
      </c>
      <c r="F117" s="5">
        <f t="shared" si="12"/>
        <v>23.66</v>
      </c>
      <c r="G117" s="5">
        <f t="shared" si="12"/>
        <v>99.52000000000001</v>
      </c>
      <c r="H117" s="5">
        <f t="shared" si="12"/>
        <v>701.64</v>
      </c>
    </row>
    <row r="118" spans="1:8" ht="18" customHeight="1" x14ac:dyDescent="0.3">
      <c r="A118" s="49"/>
      <c r="B118" s="3" t="s">
        <v>9</v>
      </c>
      <c r="C118" s="52"/>
      <c r="D118" s="37">
        <f>D110+D117</f>
        <v>160</v>
      </c>
      <c r="E118" s="6">
        <f>E110+E117</f>
        <v>40.6</v>
      </c>
      <c r="F118" s="6">
        <f>F110+F117</f>
        <v>36.86</v>
      </c>
      <c r="G118" s="6">
        <f>G110+G117</f>
        <v>168.71</v>
      </c>
      <c r="H118" s="6">
        <f>H110+H117</f>
        <v>1169.28</v>
      </c>
    </row>
    <row r="119" spans="1:8" ht="18" customHeight="1" x14ac:dyDescent="0.25">
      <c r="A119" s="97" t="s">
        <v>77</v>
      </c>
      <c r="B119" s="98"/>
      <c r="C119" s="55"/>
      <c r="D119" s="23"/>
      <c r="E119" s="23"/>
      <c r="F119" s="23"/>
      <c r="G119" s="23"/>
      <c r="H119" s="23"/>
    </row>
    <row r="120" spans="1:8" ht="18" customHeight="1" x14ac:dyDescent="0.25">
      <c r="A120" s="100" t="s">
        <v>12</v>
      </c>
      <c r="B120" s="100"/>
      <c r="C120" s="46"/>
      <c r="D120" s="38"/>
      <c r="E120" s="10"/>
      <c r="F120" s="10"/>
      <c r="G120" s="10"/>
      <c r="H120" s="18"/>
    </row>
    <row r="121" spans="1:8" ht="18" customHeight="1" x14ac:dyDescent="0.3">
      <c r="A121" s="47">
        <v>136</v>
      </c>
      <c r="B121" s="26" t="s">
        <v>65</v>
      </c>
      <c r="C121" s="31">
        <v>100</v>
      </c>
      <c r="D121" s="21">
        <v>40.56</v>
      </c>
      <c r="E121" s="21">
        <v>8.5</v>
      </c>
      <c r="F121" s="21">
        <f>19.3-12</f>
        <v>7.3000000000000007</v>
      </c>
      <c r="G121" s="21">
        <v>8.9</v>
      </c>
      <c r="H121" s="21">
        <v>135.30000000000001</v>
      </c>
    </row>
    <row r="122" spans="1:8" ht="18" customHeight="1" x14ac:dyDescent="0.3">
      <c r="A122" s="47">
        <v>227</v>
      </c>
      <c r="B122" s="26" t="s">
        <v>20</v>
      </c>
      <c r="C122" s="58">
        <v>180</v>
      </c>
      <c r="D122" s="43">
        <v>20.22</v>
      </c>
      <c r="E122" s="17">
        <v>4.5</v>
      </c>
      <c r="F122" s="17">
        <v>7.4</v>
      </c>
      <c r="G122" s="17">
        <v>31</v>
      </c>
      <c r="H122" s="17">
        <v>208.6</v>
      </c>
    </row>
    <row r="123" spans="1:8" s="8" customFormat="1" ht="18" customHeight="1" x14ac:dyDescent="0.3">
      <c r="A123" s="47">
        <v>300</v>
      </c>
      <c r="B123" s="26" t="s">
        <v>36</v>
      </c>
      <c r="C123" s="53">
        <v>200</v>
      </c>
      <c r="D123" s="21">
        <v>3.96</v>
      </c>
      <c r="E123" s="4">
        <v>0.1</v>
      </c>
      <c r="F123" s="4">
        <v>0</v>
      </c>
      <c r="G123" s="4">
        <v>15.2</v>
      </c>
      <c r="H123" s="4">
        <v>61</v>
      </c>
    </row>
    <row r="124" spans="1:8" ht="18" customHeight="1" x14ac:dyDescent="0.3">
      <c r="A124" s="50" t="s">
        <v>53</v>
      </c>
      <c r="B124" s="4" t="s">
        <v>0</v>
      </c>
      <c r="C124" s="53">
        <v>30</v>
      </c>
      <c r="D124" s="43">
        <v>2.2999999999999998</v>
      </c>
      <c r="E124" s="4">
        <f>7.9/100*30</f>
        <v>2.37</v>
      </c>
      <c r="F124" s="4">
        <f>1/100*30</f>
        <v>0.3</v>
      </c>
      <c r="G124" s="4">
        <f>48.3/100*30</f>
        <v>14.49</v>
      </c>
      <c r="H124" s="4">
        <v>70.14</v>
      </c>
    </row>
    <row r="125" spans="1:8" ht="18" customHeight="1" x14ac:dyDescent="0.3">
      <c r="A125" s="49"/>
      <c r="B125" s="9" t="s">
        <v>22</v>
      </c>
      <c r="C125" s="52">
        <f t="shared" ref="C125:H125" si="13">SUM(C121:C124)</f>
        <v>510</v>
      </c>
      <c r="D125" s="6">
        <f t="shared" si="13"/>
        <v>67.039999999999992</v>
      </c>
      <c r="E125" s="5">
        <f t="shared" si="13"/>
        <v>15.469999999999999</v>
      </c>
      <c r="F125" s="5">
        <f t="shared" si="13"/>
        <v>15.000000000000002</v>
      </c>
      <c r="G125" s="5">
        <f t="shared" si="13"/>
        <v>69.589999999999989</v>
      </c>
      <c r="H125" s="5">
        <f t="shared" si="13"/>
        <v>475.03999999999996</v>
      </c>
    </row>
    <row r="126" spans="1:8" ht="18" customHeight="1" x14ac:dyDescent="0.25">
      <c r="A126" s="95" t="s">
        <v>11</v>
      </c>
      <c r="B126" s="96"/>
      <c r="C126" s="56"/>
      <c r="D126" s="38"/>
      <c r="E126" s="18"/>
      <c r="F126" s="18"/>
      <c r="G126" s="18"/>
      <c r="H126" s="18"/>
    </row>
    <row r="127" spans="1:8" ht="18" customHeight="1" x14ac:dyDescent="0.3">
      <c r="A127" s="50" t="s">
        <v>58</v>
      </c>
      <c r="B127" s="26" t="s">
        <v>24</v>
      </c>
      <c r="C127" s="58">
        <v>30</v>
      </c>
      <c r="D127" s="21">
        <v>9.24</v>
      </c>
      <c r="E127" s="69">
        <v>0.6</v>
      </c>
      <c r="F127" s="69">
        <v>0.1</v>
      </c>
      <c r="G127" s="69">
        <v>1.9</v>
      </c>
      <c r="H127" s="69">
        <v>13</v>
      </c>
    </row>
    <row r="128" spans="1:8" ht="18" customHeight="1" x14ac:dyDescent="0.3">
      <c r="A128" s="47">
        <v>58</v>
      </c>
      <c r="B128" s="26" t="s">
        <v>62</v>
      </c>
      <c r="C128" s="58">
        <v>250</v>
      </c>
      <c r="D128" s="43">
        <v>13.98</v>
      </c>
      <c r="E128" s="14">
        <v>2</v>
      </c>
      <c r="F128" s="14">
        <v>9.4</v>
      </c>
      <c r="G128" s="14">
        <v>17.8</v>
      </c>
      <c r="H128" s="14">
        <v>163.80000000000001</v>
      </c>
    </row>
    <row r="129" spans="1:8" ht="18" customHeight="1" x14ac:dyDescent="0.3">
      <c r="A129" s="47">
        <v>96</v>
      </c>
      <c r="B129" s="1" t="s">
        <v>61</v>
      </c>
      <c r="C129" s="30">
        <v>90</v>
      </c>
      <c r="D129" s="21">
        <v>43.58</v>
      </c>
      <c r="E129" s="16">
        <v>14.02</v>
      </c>
      <c r="F129" s="16">
        <v>9.3000000000000007</v>
      </c>
      <c r="G129" s="16">
        <v>7.1</v>
      </c>
      <c r="H129" s="16">
        <v>168.18</v>
      </c>
    </row>
    <row r="130" spans="1:8" ht="18" customHeight="1" x14ac:dyDescent="0.3">
      <c r="A130" s="47">
        <v>187</v>
      </c>
      <c r="B130" s="4" t="s">
        <v>25</v>
      </c>
      <c r="C130" s="30">
        <v>150</v>
      </c>
      <c r="D130" s="21">
        <v>14.04</v>
      </c>
      <c r="E130" s="16">
        <v>4.4000000000000004</v>
      </c>
      <c r="F130" s="16">
        <v>4.7</v>
      </c>
      <c r="G130" s="16">
        <v>45</v>
      </c>
      <c r="H130" s="16">
        <v>239.9</v>
      </c>
    </row>
    <row r="131" spans="1:8" s="8" customFormat="1" ht="18" customHeight="1" x14ac:dyDescent="0.3">
      <c r="A131" s="47">
        <v>321</v>
      </c>
      <c r="B131" s="4" t="s">
        <v>29</v>
      </c>
      <c r="C131" s="53">
        <v>200</v>
      </c>
      <c r="D131" s="43">
        <f>9.78+0.04</f>
        <v>9.8199999999999985</v>
      </c>
      <c r="E131" s="14">
        <v>0.1</v>
      </c>
      <c r="F131" s="14">
        <v>0</v>
      </c>
      <c r="G131" s="14">
        <v>18.399999999999999</v>
      </c>
      <c r="H131" s="15">
        <v>74</v>
      </c>
    </row>
    <row r="132" spans="1:8" s="8" customFormat="1" ht="18" customHeight="1" x14ac:dyDescent="0.3">
      <c r="A132" s="50" t="s">
        <v>54</v>
      </c>
      <c r="B132" s="4" t="s">
        <v>5</v>
      </c>
      <c r="C132" s="53">
        <v>30</v>
      </c>
      <c r="D132" s="43">
        <v>2.2999999999999998</v>
      </c>
      <c r="E132" s="2">
        <f>6.6/100*30</f>
        <v>1.98</v>
      </c>
      <c r="F132" s="54">
        <f>1.2/100*30</f>
        <v>0.36</v>
      </c>
      <c r="G132" s="2">
        <f>33.4/100*30</f>
        <v>10.02</v>
      </c>
      <c r="H132" s="2">
        <v>51.24</v>
      </c>
    </row>
    <row r="133" spans="1:8" ht="18" customHeight="1" x14ac:dyDescent="0.3">
      <c r="A133" s="49"/>
      <c r="B133" s="9" t="s">
        <v>22</v>
      </c>
      <c r="C133" s="52">
        <f t="shared" ref="C133:H133" si="14">SUM(C127:C132)</f>
        <v>750</v>
      </c>
      <c r="D133" s="37">
        <f t="shared" si="14"/>
        <v>92.96</v>
      </c>
      <c r="E133" s="5">
        <f t="shared" si="14"/>
        <v>23.100000000000005</v>
      </c>
      <c r="F133" s="5">
        <f t="shared" si="14"/>
        <v>23.86</v>
      </c>
      <c r="G133" s="5">
        <f t="shared" si="14"/>
        <v>100.21999999999998</v>
      </c>
      <c r="H133" s="5">
        <f t="shared" si="14"/>
        <v>710.12</v>
      </c>
    </row>
    <row r="134" spans="1:8" ht="18" customHeight="1" x14ac:dyDescent="0.3">
      <c r="A134" s="49"/>
      <c r="B134" s="3" t="s">
        <v>9</v>
      </c>
      <c r="C134" s="52"/>
      <c r="D134" s="37">
        <f>D125+D133</f>
        <v>160</v>
      </c>
      <c r="E134" s="6">
        <f>E125+E133</f>
        <v>38.570000000000007</v>
      </c>
      <c r="F134" s="6">
        <f>F125+F133</f>
        <v>38.86</v>
      </c>
      <c r="G134" s="6">
        <f>G125+G133</f>
        <v>169.80999999999997</v>
      </c>
      <c r="H134" s="6">
        <f>H125+H133</f>
        <v>1185.1599999999999</v>
      </c>
    </row>
    <row r="135" spans="1:8" ht="18" customHeight="1" x14ac:dyDescent="0.25">
      <c r="A135" s="95" t="s">
        <v>78</v>
      </c>
      <c r="B135" s="96"/>
      <c r="C135" s="36"/>
      <c r="D135" s="35"/>
      <c r="E135" s="23"/>
      <c r="F135" s="23"/>
      <c r="G135" s="23"/>
      <c r="H135" s="35"/>
    </row>
    <row r="136" spans="1:8" ht="18" customHeight="1" x14ac:dyDescent="0.25">
      <c r="A136" s="95" t="s">
        <v>12</v>
      </c>
      <c r="B136" s="96"/>
      <c r="C136" s="56"/>
      <c r="D136" s="37"/>
      <c r="E136" s="3"/>
      <c r="F136" s="3"/>
      <c r="G136" s="3"/>
      <c r="H136" s="3"/>
    </row>
    <row r="137" spans="1:8" ht="18" customHeight="1" x14ac:dyDescent="0.3">
      <c r="A137" s="47">
        <v>258</v>
      </c>
      <c r="B137" s="4" t="s">
        <v>80</v>
      </c>
      <c r="C137" s="53">
        <v>200</v>
      </c>
      <c r="D137" s="43">
        <v>54.02</v>
      </c>
      <c r="E137" s="17">
        <v>11.75</v>
      </c>
      <c r="F137" s="17">
        <v>15.3</v>
      </c>
      <c r="G137" s="17">
        <v>36.799999999999997</v>
      </c>
      <c r="H137" s="17">
        <v>331.9</v>
      </c>
    </row>
    <row r="138" spans="1:8" ht="18" customHeight="1" x14ac:dyDescent="0.3">
      <c r="A138" s="47">
        <v>321</v>
      </c>
      <c r="B138" s="4" t="s">
        <v>29</v>
      </c>
      <c r="C138" s="53">
        <v>200</v>
      </c>
      <c r="D138" s="43">
        <f>9.78+0.04</f>
        <v>9.8199999999999985</v>
      </c>
      <c r="E138" s="14">
        <v>0.1</v>
      </c>
      <c r="F138" s="14">
        <v>0</v>
      </c>
      <c r="G138" s="14">
        <v>18.399999999999999</v>
      </c>
      <c r="H138" s="15">
        <v>74</v>
      </c>
    </row>
    <row r="139" spans="1:8" s="8" customFormat="1" ht="18" customHeight="1" x14ac:dyDescent="0.3">
      <c r="A139" s="47" t="s">
        <v>51</v>
      </c>
      <c r="B139" s="4" t="s">
        <v>44</v>
      </c>
      <c r="C139" s="53">
        <v>80</v>
      </c>
      <c r="D139" s="43">
        <f>12.6/70*130-0.8</f>
        <v>22.599999999999998</v>
      </c>
      <c r="E139" s="17">
        <v>1.4580000000000004</v>
      </c>
      <c r="F139" s="17">
        <v>0.32400000000000001</v>
      </c>
      <c r="G139" s="17">
        <v>1.3140000000000001</v>
      </c>
      <c r="H139" s="17">
        <v>14.004</v>
      </c>
    </row>
    <row r="140" spans="1:8" ht="18" customHeight="1" x14ac:dyDescent="0.3">
      <c r="A140" s="47" t="s">
        <v>51</v>
      </c>
      <c r="B140" s="4" t="s">
        <v>28</v>
      </c>
      <c r="C140" s="53">
        <v>30</v>
      </c>
      <c r="D140" s="43">
        <v>7.2</v>
      </c>
      <c r="E140" s="70">
        <v>1.1000000000000001</v>
      </c>
      <c r="F140" s="70">
        <v>1.3</v>
      </c>
      <c r="G140" s="70">
        <v>6.9799999999999995</v>
      </c>
      <c r="H140" s="70">
        <v>42.18</v>
      </c>
    </row>
    <row r="141" spans="1:8" ht="18" customHeight="1" x14ac:dyDescent="0.3">
      <c r="A141" s="49"/>
      <c r="B141" s="9" t="s">
        <v>22</v>
      </c>
      <c r="C141" s="52">
        <f t="shared" ref="C141:H141" si="15">SUM(C137:C140)</f>
        <v>510</v>
      </c>
      <c r="D141" s="37">
        <f t="shared" si="15"/>
        <v>93.64</v>
      </c>
      <c r="E141" s="6">
        <f t="shared" si="15"/>
        <v>14.407999999999999</v>
      </c>
      <c r="F141" s="6">
        <f t="shared" si="15"/>
        <v>16.923999999999999</v>
      </c>
      <c r="G141" s="6">
        <f t="shared" si="15"/>
        <v>63.493999999999993</v>
      </c>
      <c r="H141" s="6">
        <f t="shared" si="15"/>
        <v>462.084</v>
      </c>
    </row>
    <row r="142" spans="1:8" ht="18" customHeight="1" x14ac:dyDescent="0.3">
      <c r="A142" s="51"/>
      <c r="B142" s="29"/>
      <c r="C142" s="65"/>
      <c r="D142" s="38"/>
      <c r="E142" s="10"/>
      <c r="F142" s="10"/>
      <c r="G142" s="10"/>
      <c r="H142" s="10"/>
    </row>
    <row r="143" spans="1:8" ht="18" customHeight="1" x14ac:dyDescent="0.25">
      <c r="A143" s="100" t="s">
        <v>11</v>
      </c>
      <c r="B143" s="100"/>
      <c r="C143" s="46"/>
      <c r="D143" s="38"/>
      <c r="E143" s="18"/>
      <c r="F143" s="18"/>
      <c r="G143" s="18"/>
      <c r="H143" s="18"/>
    </row>
    <row r="144" spans="1:8" ht="18" customHeight="1" x14ac:dyDescent="0.3">
      <c r="A144" s="47">
        <v>65</v>
      </c>
      <c r="B144" s="20" t="s">
        <v>52</v>
      </c>
      <c r="C144" s="58">
        <v>250</v>
      </c>
      <c r="D144" s="40">
        <v>20.98</v>
      </c>
      <c r="E144" s="13">
        <v>7.3</v>
      </c>
      <c r="F144" s="13">
        <f>4.4+3</f>
        <v>7.4</v>
      </c>
      <c r="G144" s="13">
        <v>30.8</v>
      </c>
      <c r="H144" s="13">
        <v>219</v>
      </c>
    </row>
    <row r="145" spans="1:8" ht="18" customHeight="1" x14ac:dyDescent="0.3">
      <c r="A145" s="47">
        <v>392</v>
      </c>
      <c r="B145" s="33" t="s">
        <v>38</v>
      </c>
      <c r="C145" s="64">
        <v>220</v>
      </c>
      <c r="D145" s="40">
        <v>32.43</v>
      </c>
      <c r="E145" s="32">
        <f>24.4/220*170-7</f>
        <v>11.854545454545452</v>
      </c>
      <c r="F145" s="32">
        <v>15.27</v>
      </c>
      <c r="G145" s="32">
        <f>45.3/220*170-11</f>
        <v>24.00454545454545</v>
      </c>
      <c r="H145" s="32">
        <v>280.87</v>
      </c>
    </row>
    <row r="146" spans="1:8" ht="18" customHeight="1" x14ac:dyDescent="0.3">
      <c r="A146" s="47">
        <v>319</v>
      </c>
      <c r="B146" s="13" t="s">
        <v>1</v>
      </c>
      <c r="C146" s="53">
        <v>200</v>
      </c>
      <c r="D146" s="21">
        <v>10.65</v>
      </c>
      <c r="E146" s="22">
        <v>0.7</v>
      </c>
      <c r="F146" s="22">
        <v>0.3</v>
      </c>
      <c r="G146" s="22">
        <v>29</v>
      </c>
      <c r="H146" s="13">
        <v>121.5</v>
      </c>
    </row>
    <row r="147" spans="1:8" ht="18" customHeight="1" x14ac:dyDescent="0.3">
      <c r="A147" s="50" t="s">
        <v>54</v>
      </c>
      <c r="B147" s="4" t="s">
        <v>5</v>
      </c>
      <c r="C147" s="53">
        <v>30</v>
      </c>
      <c r="D147" s="43">
        <v>2.2999999999999998</v>
      </c>
      <c r="E147" s="2">
        <v>3.3000000000000003</v>
      </c>
      <c r="F147" s="54">
        <v>0.6</v>
      </c>
      <c r="G147" s="2">
        <v>16.7</v>
      </c>
      <c r="H147" s="2">
        <v>85.399999999999991</v>
      </c>
    </row>
    <row r="148" spans="1:8" ht="18" customHeight="1" x14ac:dyDescent="0.3">
      <c r="A148" s="47"/>
      <c r="B148" s="9" t="s">
        <v>22</v>
      </c>
      <c r="C148" s="52">
        <f t="shared" ref="C148:H148" si="16">SUM(C144:C147)</f>
        <v>700</v>
      </c>
      <c r="D148" s="37">
        <f t="shared" si="16"/>
        <v>66.36</v>
      </c>
      <c r="E148" s="5">
        <f t="shared" si="16"/>
        <v>23.154545454545453</v>
      </c>
      <c r="F148" s="5">
        <f t="shared" si="16"/>
        <v>23.570000000000004</v>
      </c>
      <c r="G148" s="5">
        <f t="shared" si="16"/>
        <v>100.50454545454545</v>
      </c>
      <c r="H148" s="5">
        <f t="shared" si="16"/>
        <v>706.77</v>
      </c>
    </row>
    <row r="149" spans="1:8" ht="18" customHeight="1" x14ac:dyDescent="0.3">
      <c r="A149" s="47"/>
      <c r="B149" s="9"/>
      <c r="C149" s="52"/>
      <c r="D149" s="37">
        <f>D141+D148</f>
        <v>160</v>
      </c>
      <c r="E149" s="5">
        <f>E141+E148</f>
        <v>37.56254545454545</v>
      </c>
      <c r="F149" s="5">
        <f>F141+F148</f>
        <v>40.494</v>
      </c>
      <c r="G149" s="5">
        <f>G141+G148</f>
        <v>163.99854545454545</v>
      </c>
      <c r="H149" s="5">
        <f>H141+H148</f>
        <v>1168.854</v>
      </c>
    </row>
    <row r="150" spans="1:8" ht="18" customHeight="1" x14ac:dyDescent="0.25">
      <c r="A150" s="97" t="s">
        <v>79</v>
      </c>
      <c r="B150" s="98"/>
      <c r="C150" s="55"/>
      <c r="D150" s="23"/>
      <c r="E150" s="23"/>
      <c r="F150" s="23"/>
      <c r="G150" s="23"/>
      <c r="H150" s="23"/>
    </row>
    <row r="151" spans="1:8" ht="18" customHeight="1" x14ac:dyDescent="0.25">
      <c r="A151" s="100" t="s">
        <v>12</v>
      </c>
      <c r="B151" s="100"/>
      <c r="C151" s="46"/>
      <c r="D151" s="38"/>
      <c r="E151" s="18"/>
      <c r="F151" s="18"/>
      <c r="G151" s="18"/>
      <c r="H151" s="18"/>
    </row>
    <row r="152" spans="1:8" ht="18" customHeight="1" x14ac:dyDescent="0.3">
      <c r="A152" s="47">
        <v>234</v>
      </c>
      <c r="B152" s="2" t="s">
        <v>27</v>
      </c>
      <c r="C152" s="30">
        <v>105</v>
      </c>
      <c r="D152" s="21">
        <v>31.06</v>
      </c>
      <c r="E152" s="17">
        <v>9.7333333333333325</v>
      </c>
      <c r="F152" s="17">
        <v>17.06666666666667</v>
      </c>
      <c r="G152" s="17">
        <v>1.7333333333333332</v>
      </c>
      <c r="H152" s="17">
        <v>199.33333333333334</v>
      </c>
    </row>
    <row r="153" spans="1:8" ht="18" customHeight="1" x14ac:dyDescent="0.3">
      <c r="A153" s="47">
        <v>300</v>
      </c>
      <c r="B153" s="26" t="s">
        <v>36</v>
      </c>
      <c r="C153" s="53">
        <v>200</v>
      </c>
      <c r="D153" s="21">
        <v>3.96</v>
      </c>
      <c r="E153" s="4">
        <v>0.1</v>
      </c>
      <c r="F153" s="4">
        <v>0</v>
      </c>
      <c r="G153" s="4">
        <v>15.2</v>
      </c>
      <c r="H153" s="4">
        <v>61</v>
      </c>
    </row>
    <row r="154" spans="1:8" ht="18" customHeight="1" x14ac:dyDescent="0.3">
      <c r="A154" s="67" t="s">
        <v>51</v>
      </c>
      <c r="B154" s="14" t="s">
        <v>48</v>
      </c>
      <c r="C154" s="31">
        <v>100</v>
      </c>
      <c r="D154" s="43">
        <v>18</v>
      </c>
      <c r="E154" s="4">
        <v>1.2150000000000003</v>
      </c>
      <c r="F154" s="4">
        <v>0.27</v>
      </c>
      <c r="G154" s="4">
        <v>1.095</v>
      </c>
      <c r="H154" s="4">
        <v>11.67</v>
      </c>
    </row>
    <row r="155" spans="1:8" ht="18" customHeight="1" x14ac:dyDescent="0.3">
      <c r="A155" s="50" t="s">
        <v>68</v>
      </c>
      <c r="B155" s="26" t="s">
        <v>69</v>
      </c>
      <c r="C155" s="58">
        <v>100</v>
      </c>
      <c r="D155" s="40">
        <v>11.834999999999999</v>
      </c>
      <c r="E155" s="69">
        <f>E99/100*150</f>
        <v>8.6999999999999993</v>
      </c>
      <c r="F155" s="69">
        <f>F99/100*150</f>
        <v>4.1999999999999993</v>
      </c>
      <c r="G155" s="69">
        <f>G99/100*150</f>
        <v>25.500000000000004</v>
      </c>
      <c r="H155" s="69">
        <f>H99/100*150</f>
        <v>174.60000000000002</v>
      </c>
    </row>
    <row r="156" spans="1:8" ht="18" customHeight="1" x14ac:dyDescent="0.3">
      <c r="A156" s="49"/>
      <c r="B156" s="9" t="s">
        <v>22</v>
      </c>
      <c r="C156" s="52">
        <f t="shared" ref="C156:H156" si="17">SUM(C152:C155)</f>
        <v>505</v>
      </c>
      <c r="D156" s="6">
        <f t="shared" si="17"/>
        <v>64.85499999999999</v>
      </c>
      <c r="E156" s="5">
        <f t="shared" si="17"/>
        <v>19.748333333333331</v>
      </c>
      <c r="F156" s="5">
        <f t="shared" si="17"/>
        <v>21.536666666666669</v>
      </c>
      <c r="G156" s="5">
        <f t="shared" si="17"/>
        <v>43.528333333333336</v>
      </c>
      <c r="H156" s="5">
        <f t="shared" si="17"/>
        <v>446.60333333333341</v>
      </c>
    </row>
    <row r="157" spans="1:8" ht="18" customHeight="1" x14ac:dyDescent="0.25">
      <c r="A157" s="95" t="s">
        <v>11</v>
      </c>
      <c r="B157" s="96"/>
      <c r="C157" s="56"/>
      <c r="D157" s="38"/>
      <c r="E157" s="18"/>
      <c r="F157" s="18"/>
      <c r="G157" s="18"/>
      <c r="H157" s="18"/>
    </row>
    <row r="158" spans="1:8" ht="18" customHeight="1" x14ac:dyDescent="0.3">
      <c r="A158" s="50" t="s">
        <v>58</v>
      </c>
      <c r="B158" s="26" t="s">
        <v>24</v>
      </c>
      <c r="C158" s="58">
        <v>30</v>
      </c>
      <c r="D158" s="21">
        <v>9.24</v>
      </c>
      <c r="E158" s="69">
        <v>0.8</v>
      </c>
      <c r="F158" s="32">
        <v>0.13333333333333333</v>
      </c>
      <c r="G158" s="32">
        <v>2.5333333333333332</v>
      </c>
      <c r="H158" s="32">
        <v>14.53</v>
      </c>
    </row>
    <row r="159" spans="1:8" ht="18" customHeight="1" x14ac:dyDescent="0.3">
      <c r="A159" s="47">
        <v>56</v>
      </c>
      <c r="B159" s="26" t="s">
        <v>42</v>
      </c>
      <c r="C159" s="58">
        <v>250</v>
      </c>
      <c r="D159" s="21">
        <v>18.887499999999999</v>
      </c>
      <c r="E159" s="27">
        <f>E33/200*250</f>
        <v>10.3125</v>
      </c>
      <c r="F159" s="27">
        <f>F33/200*250</f>
        <v>12.124999999999998</v>
      </c>
      <c r="G159" s="27">
        <v>29.63</v>
      </c>
      <c r="H159" s="27">
        <v>186.77</v>
      </c>
    </row>
    <row r="160" spans="1:8" ht="18" customHeight="1" x14ac:dyDescent="0.3">
      <c r="A160" s="67">
        <v>110</v>
      </c>
      <c r="B160" s="68" t="s">
        <v>71</v>
      </c>
      <c r="C160" s="64">
        <v>100</v>
      </c>
      <c r="D160" s="40">
        <v>36.94</v>
      </c>
      <c r="E160" s="32">
        <v>7.6666666666666679</v>
      </c>
      <c r="F160" s="32">
        <v>11.222222222222221</v>
      </c>
      <c r="G160" s="32">
        <v>9.6666666666666661</v>
      </c>
      <c r="H160" s="32">
        <v>170.33</v>
      </c>
    </row>
    <row r="161" spans="1:8" ht="18" customHeight="1" x14ac:dyDescent="0.3">
      <c r="A161" s="47">
        <v>183</v>
      </c>
      <c r="B161" s="1" t="s">
        <v>21</v>
      </c>
      <c r="C161" s="30">
        <v>180</v>
      </c>
      <c r="D161" s="21">
        <v>12.780000000000001</v>
      </c>
      <c r="E161" s="14">
        <f>E35/150*180</f>
        <v>4.92</v>
      </c>
      <c r="F161" s="14">
        <f>F35/150*180</f>
        <v>7.56</v>
      </c>
      <c r="G161" s="14">
        <v>18.36</v>
      </c>
      <c r="H161" s="14">
        <v>197.76</v>
      </c>
    </row>
    <row r="162" spans="1:8" ht="18" customHeight="1" x14ac:dyDescent="0.3">
      <c r="A162" s="47">
        <v>491</v>
      </c>
      <c r="B162" s="4" t="s">
        <v>35</v>
      </c>
      <c r="C162" s="53">
        <v>200</v>
      </c>
      <c r="D162" s="43">
        <v>15</v>
      </c>
      <c r="E162" s="14">
        <v>0.1</v>
      </c>
      <c r="F162" s="14">
        <v>0</v>
      </c>
      <c r="G162" s="14">
        <v>18.399999999999999</v>
      </c>
      <c r="H162" s="15">
        <v>74</v>
      </c>
    </row>
    <row r="163" spans="1:8" ht="18" customHeight="1" x14ac:dyDescent="0.3">
      <c r="A163" s="50" t="s">
        <v>54</v>
      </c>
      <c r="B163" s="4" t="s">
        <v>5</v>
      </c>
      <c r="C163" s="53">
        <v>30</v>
      </c>
      <c r="D163" s="43">
        <v>2.2999999999999998</v>
      </c>
      <c r="E163" s="2">
        <f>6.6/100*30</f>
        <v>1.98</v>
      </c>
      <c r="F163" s="54">
        <f>1.2/100*30</f>
        <v>0.36</v>
      </c>
      <c r="G163" s="2">
        <f>33.4/100*30</f>
        <v>10.02</v>
      </c>
      <c r="H163" s="2">
        <v>51.24</v>
      </c>
    </row>
    <row r="164" spans="1:8" ht="15.6" x14ac:dyDescent="0.3">
      <c r="A164" s="49"/>
      <c r="B164" s="9" t="s">
        <v>22</v>
      </c>
      <c r="C164" s="52">
        <f t="shared" ref="C164:H164" si="18">SUM(C158:C163)</f>
        <v>790</v>
      </c>
      <c r="D164" s="37">
        <f t="shared" si="18"/>
        <v>95.147499999999994</v>
      </c>
      <c r="E164" s="5">
        <f t="shared" si="18"/>
        <v>25.779166666666672</v>
      </c>
      <c r="F164" s="5">
        <f t="shared" si="18"/>
        <v>31.400555555555552</v>
      </c>
      <c r="G164" s="5">
        <f t="shared" si="18"/>
        <v>88.61</v>
      </c>
      <c r="H164" s="5">
        <f t="shared" si="18"/>
        <v>694.63</v>
      </c>
    </row>
    <row r="165" spans="1:8" ht="15.6" x14ac:dyDescent="0.3">
      <c r="A165" s="49"/>
      <c r="B165" s="3" t="s">
        <v>9</v>
      </c>
      <c r="C165" s="52"/>
      <c r="D165" s="37">
        <f>D156+D164</f>
        <v>160.0025</v>
      </c>
      <c r="E165" s="6">
        <f>E156+E164</f>
        <v>45.527500000000003</v>
      </c>
      <c r="F165" s="6">
        <f>F156+F164</f>
        <v>52.937222222222218</v>
      </c>
      <c r="G165" s="6">
        <f>G156+G164</f>
        <v>132.13833333333332</v>
      </c>
      <c r="H165" s="6">
        <f>H156+H164</f>
        <v>1141.2333333333333</v>
      </c>
    </row>
    <row r="166" spans="1:8" ht="15.6" x14ac:dyDescent="0.25">
      <c r="A166" s="73"/>
      <c r="B166" s="105" t="s">
        <v>72</v>
      </c>
      <c r="C166" s="105"/>
      <c r="D166" s="6"/>
      <c r="E166" s="6">
        <f>E23+E39+E55+E71+E87+E102+E118+E134+E149+E165</f>
        <v>405.95265039281708</v>
      </c>
      <c r="F166" s="6">
        <f>F23+F39+F55+F71+F87+F102+F118+F134+F149+F165</f>
        <v>413.09749382716052</v>
      </c>
      <c r="G166" s="6">
        <f>G23+G39+G55+G71+G87+G102+G118+G134+G149+G165</f>
        <v>1605.2734590347923</v>
      </c>
      <c r="H166" s="6">
        <f>H23+H39+H55+H71+H87+H102+H118+H134+H149+H165</f>
        <v>11750.566444444445</v>
      </c>
    </row>
    <row r="167" spans="1:8" ht="15.6" x14ac:dyDescent="0.3">
      <c r="A167" s="73"/>
      <c r="B167" s="106" t="s">
        <v>73</v>
      </c>
      <c r="C167" s="106"/>
      <c r="D167" s="74"/>
      <c r="E167" s="6">
        <f>E166/10</f>
        <v>40.595265039281706</v>
      </c>
      <c r="F167" s="6">
        <f>F166/10</f>
        <v>41.309749382716049</v>
      </c>
      <c r="G167" s="6">
        <f>G166/10</f>
        <v>160.52734590347922</v>
      </c>
      <c r="H167" s="6">
        <f>H166/10</f>
        <v>1175.0566444444444</v>
      </c>
    </row>
  </sheetData>
  <mergeCells count="42">
    <mergeCell ref="A151:B151"/>
    <mergeCell ref="A79:B79"/>
    <mergeCell ref="A89:B89"/>
    <mergeCell ref="A95:B95"/>
    <mergeCell ref="B166:C166"/>
    <mergeCell ref="B167:C167"/>
    <mergeCell ref="A9:B9"/>
    <mergeCell ref="A15:B15"/>
    <mergeCell ref="A26:B26"/>
    <mergeCell ref="A32:B32"/>
    <mergeCell ref="A41:B41"/>
    <mergeCell ref="A103:B103"/>
    <mergeCell ref="A72:B72"/>
    <mergeCell ref="A73:B73"/>
    <mergeCell ref="A157:B157"/>
    <mergeCell ref="A104:B104"/>
    <mergeCell ref="A111:B111"/>
    <mergeCell ref="A120:B120"/>
    <mergeCell ref="A126:B126"/>
    <mergeCell ref="A136:B136"/>
    <mergeCell ref="A150:B150"/>
    <mergeCell ref="E3:G4"/>
    <mergeCell ref="E5:E7"/>
    <mergeCell ref="A88:B88"/>
    <mergeCell ref="A119:B119"/>
    <mergeCell ref="A143:B143"/>
    <mergeCell ref="A135:B135"/>
    <mergeCell ref="A48:B48"/>
    <mergeCell ref="A57:B57"/>
    <mergeCell ref="A64:B64"/>
    <mergeCell ref="H3:H7"/>
    <mergeCell ref="A8:B8"/>
    <mergeCell ref="A25:B25"/>
    <mergeCell ref="A40:B40"/>
    <mergeCell ref="A56:B56"/>
    <mergeCell ref="B1:G2"/>
    <mergeCell ref="A3:A7"/>
    <mergeCell ref="B3:B7"/>
    <mergeCell ref="C3:C7"/>
    <mergeCell ref="D3:D7"/>
    <mergeCell ref="F5:F7"/>
    <mergeCell ref="G5:G7"/>
  </mergeCells>
  <pageMargins left="0.19685039370078741" right="0" top="0.35433070866141736" bottom="0.55118110236220474" header="0.31496062992125984" footer="0.31496062992125984"/>
  <pageSetup paperSize="9" orientation="landscape" r:id="rId1"/>
  <rowBreaks count="9" manualBreakCount="9">
    <brk id="24" max="16383" man="1"/>
    <brk id="39" max="16383" man="1"/>
    <brk id="55" max="16383" man="1"/>
    <brk id="71" max="16383" man="1"/>
    <brk id="87" max="16383" man="1"/>
    <brk id="102" max="16383" man="1"/>
    <brk id="118" max="16383" man="1"/>
    <brk id="134" max="16383" man="1"/>
    <brk id="1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1 по 4</vt:lpstr>
      <vt:lpstr>'с 1 по 4'!Заголовки_для_печати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Лысенко</dc:creator>
  <cp:lastModifiedBy>Teacher</cp:lastModifiedBy>
  <cp:lastPrinted>2023-11-21T11:57:00Z</cp:lastPrinted>
  <dcterms:created xsi:type="dcterms:W3CDTF">2017-07-26T06:10:42Z</dcterms:created>
  <dcterms:modified xsi:type="dcterms:W3CDTF">2023-11-21T13:17:32Z</dcterms:modified>
</cp:coreProperties>
</file>